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llespiecounty-my.sharepoint.com/personal/meckert_gillespiecounty_org/Documents/Code/Subdivision-MHRC Documents/"/>
    </mc:Choice>
  </mc:AlternateContent>
  <xr:revisionPtr revIDLastSave="218" documentId="8_{68DC4755-21CD-4EB2-9266-F0E6361DECDC}" xr6:coauthVersionLast="47" xr6:coauthVersionMax="47" xr10:uidLastSave="{4B8763BA-E650-4C6E-8575-C4CAC0A0E821}"/>
  <bookViews>
    <workbookView xWindow="30195" yWindow="1290" windowWidth="22500" windowHeight="14040" xr2:uid="{DA44B612-FF75-45BA-87B3-2FBFF9F4BA65}"/>
  </bookViews>
  <sheets>
    <sheet name="Sheet1" sheetId="1" r:id="rId1"/>
    <sheet name="Sheet2" sheetId="2" r:id="rId2"/>
  </sheets>
  <definedNames>
    <definedName name="_xlnm.Print_Area" localSheetId="0">Sheet1!$A$1:$R$36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G16" i="1"/>
  <c r="H16" i="1" s="1"/>
  <c r="K16" i="1"/>
  <c r="L16" i="1" s="1"/>
  <c r="O16" i="1"/>
  <c r="P16" i="1"/>
  <c r="R16" i="1" s="1"/>
  <c r="Q16" i="1"/>
  <c r="G17" i="1"/>
  <c r="H17" i="1" s="1"/>
  <c r="K17" i="1"/>
  <c r="L17" i="1"/>
  <c r="N17" i="1" s="1"/>
  <c r="M17" i="1"/>
  <c r="O17" i="1"/>
  <c r="P17" i="1" s="1"/>
  <c r="G18" i="1"/>
  <c r="H18" i="1"/>
  <c r="I18" i="1"/>
  <c r="J18" i="1"/>
  <c r="K18" i="1"/>
  <c r="L18" i="1"/>
  <c r="M18" i="1"/>
  <c r="N18" i="1"/>
  <c r="O18" i="1"/>
  <c r="P18" i="1" s="1"/>
  <c r="G19" i="1"/>
  <c r="H19" i="1"/>
  <c r="J19" i="1" s="1"/>
  <c r="K19" i="1"/>
  <c r="L19" i="1"/>
  <c r="M19" i="1" s="1"/>
  <c r="N19" i="1"/>
  <c r="O19" i="1"/>
  <c r="P19" i="1" s="1"/>
  <c r="G20" i="1"/>
  <c r="H20" i="1"/>
  <c r="J20" i="1" s="1"/>
  <c r="I20" i="1"/>
  <c r="K20" i="1"/>
  <c r="L20" i="1"/>
  <c r="M20" i="1"/>
  <c r="N20" i="1"/>
  <c r="O20" i="1"/>
  <c r="P20" i="1" s="1"/>
  <c r="G21" i="1"/>
  <c r="H21" i="1" s="1"/>
  <c r="K21" i="1"/>
  <c r="L21" i="1"/>
  <c r="M21" i="1"/>
  <c r="N21" i="1"/>
  <c r="O21" i="1"/>
  <c r="P21" i="1"/>
  <c r="Q21" i="1"/>
  <c r="R21" i="1"/>
  <c r="G22" i="1"/>
  <c r="H22" i="1"/>
  <c r="J22" i="1" s="1"/>
  <c r="I22" i="1"/>
  <c r="K22" i="1"/>
  <c r="L22" i="1"/>
  <c r="M22" i="1"/>
  <c r="N22" i="1"/>
  <c r="O22" i="1"/>
  <c r="P22" i="1"/>
  <c r="R22" i="1" s="1"/>
  <c r="Q22" i="1"/>
  <c r="G23" i="1"/>
  <c r="H23" i="1" s="1"/>
  <c r="K23" i="1"/>
  <c r="L23" i="1"/>
  <c r="M23" i="1" s="1"/>
  <c r="O23" i="1"/>
  <c r="P23" i="1" s="1"/>
  <c r="G24" i="1"/>
  <c r="H24" i="1"/>
  <c r="I24" i="1"/>
  <c r="J24" i="1"/>
  <c r="K24" i="1"/>
  <c r="L24" i="1" s="1"/>
  <c r="O24" i="1"/>
  <c r="P24" i="1"/>
  <c r="Q24" i="1" s="1"/>
  <c r="E16" i="1"/>
  <c r="E17" i="1"/>
  <c r="E18" i="1"/>
  <c r="E19" i="1"/>
  <c r="E20" i="1"/>
  <c r="E21" i="1"/>
  <c r="E22" i="1"/>
  <c r="E23" i="1"/>
  <c r="E24" i="1"/>
  <c r="B16" i="1"/>
  <c r="B17" i="1"/>
  <c r="B18" i="1"/>
  <c r="B19" i="1"/>
  <c r="B20" i="1"/>
  <c r="B21" i="1"/>
  <c r="B22" i="1"/>
  <c r="B23" i="1"/>
  <c r="B24" i="1"/>
  <c r="O15" i="1"/>
  <c r="P15" i="1" s="1"/>
  <c r="R15" i="1" s="1"/>
  <c r="K15" i="1"/>
  <c r="L15" i="1" s="1"/>
  <c r="M15" i="1" s="1"/>
  <c r="G15" i="1"/>
  <c r="H15" i="1" s="1"/>
  <c r="J15" i="1" s="1"/>
  <c r="E15" i="1"/>
  <c r="B15" i="1"/>
  <c r="P3" i="2"/>
  <c r="Q3" i="2" s="1"/>
  <c r="P4" i="2"/>
  <c r="Q4" i="2" s="1"/>
  <c r="R4" i="2"/>
  <c r="P5" i="2"/>
  <c r="Q5" i="2" s="1"/>
  <c r="R5" i="2"/>
  <c r="P6" i="2"/>
  <c r="Q6" i="2" s="1"/>
  <c r="P7" i="2"/>
  <c r="R7" i="2" s="1"/>
  <c r="Q7" i="2"/>
  <c r="P8" i="2"/>
  <c r="R8" i="2" s="1"/>
  <c r="Q8" i="2"/>
  <c r="P9" i="2"/>
  <c r="R9" i="2" s="1"/>
  <c r="Q9" i="2"/>
  <c r="P10" i="2"/>
  <c r="Q10" i="2" s="1"/>
  <c r="P11" i="2"/>
  <c r="Q11" i="2" s="1"/>
  <c r="P12" i="2"/>
  <c r="Q12" i="2"/>
  <c r="R12" i="2"/>
  <c r="P13" i="2"/>
  <c r="Q13" i="2"/>
  <c r="R13" i="2"/>
  <c r="P14" i="2"/>
  <c r="Q14" i="2" s="1"/>
  <c r="R14" i="2"/>
  <c r="P15" i="2"/>
  <c r="R15" i="2" s="1"/>
  <c r="Q15" i="2"/>
  <c r="P16" i="2"/>
  <c r="Q16" i="2"/>
  <c r="R16" i="2"/>
  <c r="P17" i="2"/>
  <c r="Q17" i="2"/>
  <c r="R17" i="2"/>
  <c r="P18" i="2"/>
  <c r="Q18" i="2" s="1"/>
  <c r="P19" i="2"/>
  <c r="Q19" i="2" s="1"/>
  <c r="P20" i="2"/>
  <c r="Q20" i="2" s="1"/>
  <c r="R20" i="2"/>
  <c r="P21" i="2"/>
  <c r="Q21" i="2"/>
  <c r="R21" i="2"/>
  <c r="P22" i="2"/>
  <c r="Q22" i="2" s="1"/>
  <c r="P23" i="2"/>
  <c r="R23" i="2" s="1"/>
  <c r="Q23" i="2"/>
  <c r="P24" i="2"/>
  <c r="R24" i="2" s="1"/>
  <c r="Q24" i="2"/>
  <c r="P25" i="2"/>
  <c r="R25" i="2" s="1"/>
  <c r="Q25" i="2"/>
  <c r="P26" i="2"/>
  <c r="Q26" i="2" s="1"/>
  <c r="P27" i="2"/>
  <c r="Q27" i="2" s="1"/>
  <c r="P28" i="2"/>
  <c r="Q28" i="2"/>
  <c r="R28" i="2"/>
  <c r="P29" i="2"/>
  <c r="Q29" i="2"/>
  <c r="R29" i="2"/>
  <c r="P30" i="2"/>
  <c r="Q30" i="2" s="1"/>
  <c r="R30" i="2"/>
  <c r="P31" i="2"/>
  <c r="R31" i="2" s="1"/>
  <c r="Q31" i="2"/>
  <c r="P32" i="2"/>
  <c r="Q32" i="2"/>
  <c r="R32" i="2"/>
  <c r="P33" i="2"/>
  <c r="Q33" i="2"/>
  <c r="R33" i="2"/>
  <c r="P34" i="2"/>
  <c r="Q34" i="2" s="1"/>
  <c r="P35" i="2"/>
  <c r="Q35" i="2" s="1"/>
  <c r="P36" i="2"/>
  <c r="Q36" i="2" s="1"/>
  <c r="R36" i="2"/>
  <c r="P37" i="2"/>
  <c r="Q37" i="2"/>
  <c r="R37" i="2"/>
  <c r="P38" i="2"/>
  <c r="Q38" i="2" s="1"/>
  <c r="P39" i="2"/>
  <c r="R39" i="2" s="1"/>
  <c r="Q39" i="2"/>
  <c r="P40" i="2"/>
  <c r="R40" i="2" s="1"/>
  <c r="Q40" i="2"/>
  <c r="P41" i="2"/>
  <c r="R41" i="2" s="1"/>
  <c r="Q41" i="2"/>
  <c r="P42" i="2"/>
  <c r="Q42" i="2" s="1"/>
  <c r="P43" i="2"/>
  <c r="Q43" i="2" s="1"/>
  <c r="P44" i="2"/>
  <c r="Q44" i="2"/>
  <c r="R44" i="2"/>
  <c r="P45" i="2"/>
  <c r="Q45" i="2"/>
  <c r="R45" i="2"/>
  <c r="P46" i="2"/>
  <c r="Q46" i="2" s="1"/>
  <c r="R46" i="2"/>
  <c r="P47" i="2"/>
  <c r="R47" i="2" s="1"/>
  <c r="Q47" i="2"/>
  <c r="P48" i="2"/>
  <c r="Q48" i="2"/>
  <c r="R48" i="2"/>
  <c r="P49" i="2"/>
  <c r="Q49" i="2"/>
  <c r="R49" i="2"/>
  <c r="P50" i="2"/>
  <c r="Q50" i="2" s="1"/>
  <c r="P51" i="2"/>
  <c r="Q51" i="2" s="1"/>
  <c r="P52" i="2"/>
  <c r="Q52" i="2" s="1"/>
  <c r="R52" i="2"/>
  <c r="P53" i="2"/>
  <c r="Q53" i="2"/>
  <c r="R53" i="2"/>
  <c r="P54" i="2"/>
  <c r="Q54" i="2" s="1"/>
  <c r="P55" i="2"/>
  <c r="R55" i="2" s="1"/>
  <c r="Q55" i="2"/>
  <c r="P56" i="2"/>
  <c r="R56" i="2" s="1"/>
  <c r="Q56" i="2"/>
  <c r="P57" i="2"/>
  <c r="R57" i="2" s="1"/>
  <c r="Q57" i="2"/>
  <c r="P58" i="2"/>
  <c r="Q58" i="2" s="1"/>
  <c r="P59" i="2"/>
  <c r="R59" i="2" s="1"/>
  <c r="Q59" i="2"/>
  <c r="P60" i="2"/>
  <c r="Q60" i="2"/>
  <c r="R60" i="2"/>
  <c r="P61" i="2"/>
  <c r="Q61" i="2"/>
  <c r="R61" i="2"/>
  <c r="P62" i="2"/>
  <c r="Q62" i="2" s="1"/>
  <c r="R62" i="2"/>
  <c r="P63" i="2"/>
  <c r="R63" i="2" s="1"/>
  <c r="Q63" i="2"/>
  <c r="P64" i="2"/>
  <c r="Q64" i="2"/>
  <c r="R64" i="2"/>
  <c r="P65" i="2"/>
  <c r="Q65" i="2"/>
  <c r="R65" i="2"/>
  <c r="P66" i="2"/>
  <c r="Q66" i="2" s="1"/>
  <c r="P67" i="2"/>
  <c r="Q67" i="2" s="1"/>
  <c r="P68" i="2"/>
  <c r="Q68" i="2" s="1"/>
  <c r="R68" i="2"/>
  <c r="P69" i="2"/>
  <c r="Q69" i="2"/>
  <c r="R69" i="2"/>
  <c r="P70" i="2"/>
  <c r="Q70" i="2" s="1"/>
  <c r="P71" i="2"/>
  <c r="R71" i="2" s="1"/>
  <c r="Q71" i="2"/>
  <c r="P72" i="2"/>
  <c r="R72" i="2" s="1"/>
  <c r="Q72" i="2"/>
  <c r="P73" i="2"/>
  <c r="R73" i="2" s="1"/>
  <c r="Q73" i="2"/>
  <c r="P74" i="2"/>
  <c r="Q74" i="2" s="1"/>
  <c r="R2" i="2"/>
  <c r="Q2" i="2"/>
  <c r="P2" i="2"/>
  <c r="L25" i="1" l="1"/>
  <c r="H25" i="1"/>
  <c r="I15" i="1"/>
  <c r="P25" i="1" s="1"/>
  <c r="N15" i="1"/>
  <c r="N25" i="1" s="1"/>
  <c r="Q15" i="1"/>
  <c r="I19" i="1"/>
  <c r="R24" i="1"/>
  <c r="M24" i="1"/>
  <c r="N24" i="1"/>
  <c r="Q23" i="1"/>
  <c r="R23" i="1"/>
  <c r="I23" i="1"/>
  <c r="J23" i="1"/>
  <c r="N23" i="1"/>
  <c r="I21" i="1"/>
  <c r="J21" i="1"/>
  <c r="Q20" i="1"/>
  <c r="R20" i="1"/>
  <c r="Q19" i="1"/>
  <c r="R19" i="1"/>
  <c r="Q18" i="1"/>
  <c r="R18" i="1"/>
  <c r="I17" i="1"/>
  <c r="J17" i="1"/>
  <c r="Q17" i="1"/>
  <c r="R17" i="1"/>
  <c r="J16" i="1"/>
  <c r="I16" i="1"/>
  <c r="M16" i="1"/>
  <c r="M25" i="1" s="1"/>
  <c r="N16" i="1"/>
  <c r="R66" i="2"/>
  <c r="R50" i="2"/>
  <c r="R34" i="2"/>
  <c r="R18" i="2"/>
  <c r="R54" i="2"/>
  <c r="R38" i="2"/>
  <c r="R22" i="2"/>
  <c r="R6" i="2"/>
  <c r="R70" i="2"/>
  <c r="R43" i="2"/>
  <c r="R27" i="2"/>
  <c r="R11" i="2"/>
  <c r="R42" i="2"/>
  <c r="R10" i="2"/>
  <c r="R74" i="2"/>
  <c r="R58" i="2"/>
  <c r="R26" i="2"/>
  <c r="R67" i="2"/>
  <c r="R51" i="2"/>
  <c r="R35" i="2"/>
  <c r="R19" i="2"/>
  <c r="R3" i="2"/>
  <c r="R25" i="1" l="1"/>
  <c r="Q25" i="1"/>
  <c r="I25" i="1"/>
  <c r="B28" i="1"/>
  <c r="B29" i="1" l="1"/>
  <c r="B27" i="1"/>
</calcChain>
</file>

<file path=xl/sharedStrings.xml><?xml version="1.0" encoding="utf-8"?>
<sst xmlns="http://schemas.openxmlformats.org/spreadsheetml/2006/main" count="216" uniqueCount="141">
  <si>
    <t>GILLESPIE COUNTY ENGINEERING DEPARTMENT</t>
  </si>
  <si>
    <t>TIA WORKSHEET</t>
  </si>
  <si>
    <t>DEVELOPMENT</t>
  </si>
  <si>
    <t>Name:</t>
  </si>
  <si>
    <t>Property ID:</t>
  </si>
  <si>
    <t>Acreage (Total):</t>
  </si>
  <si>
    <t># Lots/Spaces:</t>
  </si>
  <si>
    <t>DEVELOPER</t>
  </si>
  <si>
    <t>Company:</t>
  </si>
  <si>
    <t>Phone:</t>
  </si>
  <si>
    <t>Email:</t>
  </si>
  <si>
    <t>ENGINEER</t>
  </si>
  <si>
    <t xml:space="preserve">Precinct: </t>
  </si>
  <si>
    <t>Application Type:</t>
  </si>
  <si>
    <t>ITE Code</t>
  </si>
  <si>
    <t>Land Use</t>
  </si>
  <si>
    <t>Variable</t>
  </si>
  <si>
    <t>Density</t>
  </si>
  <si>
    <t>AM Peak Hour Rate</t>
  </si>
  <si>
    <t>AM Total Trips</t>
  </si>
  <si>
    <t>AM In</t>
  </si>
  <si>
    <t>AM Out</t>
  </si>
  <si>
    <t>PM Peak Hour Rate</t>
  </si>
  <si>
    <t>PM Total Trips</t>
  </si>
  <si>
    <t xml:space="preserve">PM In </t>
  </si>
  <si>
    <t>PM Out</t>
  </si>
  <si>
    <t>Other Peak Hour Rate</t>
  </si>
  <si>
    <t>Other Total</t>
  </si>
  <si>
    <t>Other In</t>
  </si>
  <si>
    <t>Other Out</t>
  </si>
  <si>
    <t>Peak Period</t>
  </si>
  <si>
    <t>Peak Hour Trips</t>
  </si>
  <si>
    <t>TIA Required</t>
  </si>
  <si>
    <t>COUNTY USE ONLY</t>
  </si>
  <si>
    <t>Reviewed by:</t>
  </si>
  <si>
    <t>Date:</t>
  </si>
  <si>
    <t>TOTAL:</t>
  </si>
  <si>
    <t xml:space="preserve"> General Light Industrial</t>
  </si>
  <si>
    <t xml:space="preserve"> Industrial Park</t>
  </si>
  <si>
    <t xml:space="preserve"> Manufacturing</t>
  </si>
  <si>
    <t xml:space="preserve"> Warehousing</t>
  </si>
  <si>
    <t xml:space="preserve"> Mini-Warehouse</t>
  </si>
  <si>
    <t xml:space="preserve"> Single-Family Detached Housing</t>
  </si>
  <si>
    <t xml:space="preserve"> Multifamily Housing (Low Rise)</t>
  </si>
  <si>
    <t xml:space="preserve"> Multifamily Housing (Mid Rise)</t>
  </si>
  <si>
    <t xml:space="preserve"> Mid-Rise Apartment with 1st-Floor Commercial</t>
  </si>
  <si>
    <t xml:space="preserve"> Mobile Home Park</t>
  </si>
  <si>
    <t xml:space="preserve"> Senior Adult Housing-Detached</t>
  </si>
  <si>
    <t xml:space="preserve"> Senior Adult Housing-Attached</t>
  </si>
  <si>
    <t xml:space="preserve"> Congregate Care Facility</t>
  </si>
  <si>
    <t xml:space="preserve"> Assisted Living</t>
  </si>
  <si>
    <t xml:space="preserve"> Bed(s)</t>
  </si>
  <si>
    <t xml:space="preserve"> Hotel</t>
  </si>
  <si>
    <t xml:space="preserve"> Room(s)</t>
  </si>
  <si>
    <t xml:space="preserve"> Multiplex Movie Theater</t>
  </si>
  <si>
    <t xml:space="preserve"> Screen(s)</t>
  </si>
  <si>
    <t xml:space="preserve"> Health/Fitness Club</t>
  </si>
  <si>
    <t xml:space="preserve"> Church</t>
  </si>
  <si>
    <t xml:space="preserve"> Day Care Center</t>
  </si>
  <si>
    <t xml:space="preserve"> Student(s)</t>
  </si>
  <si>
    <t xml:space="preserve"> Nursing Home</t>
  </si>
  <si>
    <t xml:space="preserve"> Clinic</t>
  </si>
  <si>
    <t xml:space="preserve"> Animal Hospital/Veterinary Clinic</t>
  </si>
  <si>
    <t xml:space="preserve"> Free-Standing Emergency Room</t>
  </si>
  <si>
    <t xml:space="preserve"> General Office Building</t>
  </si>
  <si>
    <t xml:space="preserve"> Small Office Building (&lt;5k SF)</t>
  </si>
  <si>
    <t xml:space="preserve"> Medical-Dental Office Building</t>
  </si>
  <si>
    <t xml:space="preserve"> Building Materials and Lumber Store</t>
  </si>
  <si>
    <t xml:space="preserve"> Free Standing Discount Superstore</t>
  </si>
  <si>
    <t xml:space="preserve"> Free Standing Discount Store</t>
  </si>
  <si>
    <t xml:space="preserve"> Hardware/Paint Store</t>
  </si>
  <si>
    <t xml:space="preserve"> Nursery (Garden Center)</t>
  </si>
  <si>
    <t xml:space="preserve"> Nursery (Wholesale)</t>
  </si>
  <si>
    <t xml:space="preserve"> Shopping Center</t>
  </si>
  <si>
    <t xml:space="preserve"> Automobile Sales (New)</t>
  </si>
  <si>
    <t xml:space="preserve"> Automobile Sales (Used)</t>
  </si>
  <si>
    <t xml:space="preserve"> Automobile Parts Sales</t>
  </si>
  <si>
    <t xml:space="preserve"> Tire Store</t>
  </si>
  <si>
    <t xml:space="preserve"> Supermarket</t>
  </si>
  <si>
    <t>ITE Land Use Code</t>
  </si>
  <si>
    <t>AM Rate</t>
  </si>
  <si>
    <t>PM Rate</t>
  </si>
  <si>
    <t>PM In</t>
  </si>
  <si>
    <t>SAT Rate</t>
  </si>
  <si>
    <t>SAT In</t>
  </si>
  <si>
    <t>SAT Out</t>
  </si>
  <si>
    <t>SUN Rate</t>
  </si>
  <si>
    <t>SUN In</t>
  </si>
  <si>
    <t>SUN Out</t>
  </si>
  <si>
    <t xml:space="preserve"> Convenience Market</t>
  </si>
  <si>
    <t xml:space="preserve"> Sporting Goods Superstore</t>
  </si>
  <si>
    <t xml:space="preserve"> Home Improvement Superstore</t>
  </si>
  <si>
    <t xml:space="preserve"> Electronics Superstore</t>
  </si>
  <si>
    <t xml:space="preserve"> Toy/Children's Superstore</t>
  </si>
  <si>
    <t xml:space="preserve"> Pet Supply Superstore</t>
  </si>
  <si>
    <t xml:space="preserve"> Office Supply Superstore</t>
  </si>
  <si>
    <t xml:space="preserve"> Book Superstore</t>
  </si>
  <si>
    <t xml:space="preserve"> Discount Home Furnishing Superstore</t>
  </si>
  <si>
    <t xml:space="preserve"> Bed and Linen Superstore</t>
  </si>
  <si>
    <t xml:space="preserve"> Department Store</t>
  </si>
  <si>
    <t xml:space="preserve"> Apparel Store</t>
  </si>
  <si>
    <t xml:space="preserve"> Arts and Crafts Store</t>
  </si>
  <si>
    <t xml:space="preserve"> Pharmacy/Drugstore w/o Drive-Through Window</t>
  </si>
  <si>
    <t xml:space="preserve"> Pharmacy/Drugstore w/ Drive-Through Window</t>
  </si>
  <si>
    <t xml:space="preserve"> Furniture Store</t>
  </si>
  <si>
    <t xml:space="preserve"> Liquor Store</t>
  </si>
  <si>
    <t xml:space="preserve"> Walk-In Bank</t>
  </si>
  <si>
    <t xml:space="preserve"> Drive-In Bank</t>
  </si>
  <si>
    <t xml:space="preserve"> Hair Salon</t>
  </si>
  <si>
    <t xml:space="preserve"> Drinking Place</t>
  </si>
  <si>
    <t xml:space="preserve"> Fast Casual Restaurant</t>
  </si>
  <si>
    <t xml:space="preserve"> Quality Restaurant</t>
  </si>
  <si>
    <t xml:space="preserve"> High-Turnover Sit-Down Restaurant</t>
  </si>
  <si>
    <t xml:space="preserve"> Fast-Food Restaurant w/o D.T.</t>
  </si>
  <si>
    <t xml:space="preserve"> Fast-Food Restaurant w/ D.T.</t>
  </si>
  <si>
    <t xml:space="preserve"> Coffee/Donut Shop w/o D.T.</t>
  </si>
  <si>
    <t xml:space="preserve"> Coffee/Donut Shop w/ D.T.</t>
  </si>
  <si>
    <t xml:space="preserve"> Quick Lubrication Vehicle Shop</t>
  </si>
  <si>
    <t xml:space="preserve"> Servicing Position(s)</t>
  </si>
  <si>
    <t xml:space="preserve"> Automobile Care Center</t>
  </si>
  <si>
    <t xml:space="preserve"> Automobile Parts &amp; Service Center</t>
  </si>
  <si>
    <t xml:space="preserve"> Gasoline/Service Station</t>
  </si>
  <si>
    <t xml:space="preserve"> Fueling Position(s)</t>
  </si>
  <si>
    <t xml:space="preserve"> Gasoline Station w/ Convenience Market</t>
  </si>
  <si>
    <t xml:space="preserve"> Self-Service Car Wash</t>
  </si>
  <si>
    <t xml:space="preserve"> Wash Stall(s)</t>
  </si>
  <si>
    <t xml:space="preserve"> Car Wash and Detail Center</t>
  </si>
  <si>
    <t>1,000 sf</t>
  </si>
  <si>
    <t>Other Rate</t>
  </si>
  <si>
    <t xml:space="preserve"> DU</t>
  </si>
  <si>
    <t xml:space="preserve"> Occ. DU</t>
  </si>
  <si>
    <t>Preliminary Plat</t>
  </si>
  <si>
    <t>Example</t>
  </si>
  <si>
    <t>John Doe</t>
  </si>
  <si>
    <t>123-123-1234</t>
  </si>
  <si>
    <t>ABC Developer</t>
  </si>
  <si>
    <t>developer@email.com</t>
  </si>
  <si>
    <t>Susie Q</t>
  </si>
  <si>
    <t>XYZ Engineering</t>
  </si>
  <si>
    <t>321-321-4321</t>
  </si>
  <si>
    <t>engineer@email.com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</si>
</sst>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2" fontId="3" fillId="0" borderId="3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2" fontId="2" fillId="2" borderId="25" xfId="0" applyNumberFormat="1" applyFont="1" applyFill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269503</xdr:colOff>
      <xdr:row>0</xdr:row>
      <xdr:rowOff>0</xdr:rowOff>
    </xdr:from>
    <xdr:to>
      <xdr:col>13</xdr:col>
      <xdr:colOff>605680</xdr:colOff>
      <xdr:row>2</xdr:row>
      <xdr:rowOff>179330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4EA639-E71F-4A53-82E0-A57E5728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353" y="0"/>
          <a:ext cx="945777" cy="94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560B-A935-412B-B5DD-34356C411B82}">
  <sheetPr>
    <pageSetUpPr fitToPage="1"/>
  </sheetPr>
  <dimension ref="A1:R35"/>
  <sheetViews>
    <sheetView tabSelected="1" topLeftCell="A13" zoomScaleNormal="100" workbookViewId="0">
      <selection activeCell="L12" sqref="L12"/>
    </sheetView>
  </sheetViews>
  <sheetFormatPr defaultRowHeight="15" x14ac:dyDescent="0.25"/>
  <cols>
    <col min="1" max="1" width="16.28515625" style="2" bestFit="1" customWidth="1"/>
    <col min="2" max="2" width="9.140625" style="2" customWidth="1"/>
    <col min="3" max="5" width="9.140625" style="2"/>
    <col min="6" max="6" width="9.140625" style="2" customWidth="1"/>
    <col min="7" max="8" width="11.140625" style="2" customWidth="1"/>
    <col min="9" max="10" width="9.140625" style="2"/>
    <col min="11" max="12" width="11.140625" style="2" customWidth="1"/>
    <col min="13" max="14" width="9.140625" style="2"/>
    <col min="15" max="16" width="11.140625" style="2" customWidth="1"/>
    <col min="17" max="16384" width="9.140625" style="2"/>
  </cols>
  <sheetData>
    <row r="1" spans="1:18" ht="30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30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0.100000000000001" customHeight="1" x14ac:dyDescent="0.25">
      <c r="A3" s="13" t="s">
        <v>12</v>
      </c>
      <c r="B3" s="50">
        <v>1</v>
      </c>
      <c r="C3" s="50"/>
      <c r="D3" s="50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20.100000000000001" customHeight="1" x14ac:dyDescent="0.25">
      <c r="A4" s="13" t="s">
        <v>13</v>
      </c>
      <c r="B4" s="50" t="s">
        <v>131</v>
      </c>
      <c r="C4" s="50"/>
      <c r="D4" s="50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ht="20.100000000000001" customHeight="1" x14ac:dyDescent="0.25"/>
    <row r="6" spans="1:18" ht="20.100000000000001" customHeight="1" x14ac:dyDescent="0.25">
      <c r="A6" s="2" t="s">
        <v>2</v>
      </c>
      <c r="E6" s="13"/>
      <c r="G6" s="2" t="s">
        <v>7</v>
      </c>
      <c r="M6" s="2" t="s">
        <v>11</v>
      </c>
    </row>
    <row r="7" spans="1:18" ht="20.100000000000001" customHeight="1" x14ac:dyDescent="0.25">
      <c r="A7" s="13" t="s">
        <v>3</v>
      </c>
      <c r="B7" s="50" t="s">
        <v>132</v>
      </c>
      <c r="C7" s="50"/>
      <c r="D7" s="50"/>
      <c r="E7" s="50"/>
      <c r="G7" s="13" t="s">
        <v>3</v>
      </c>
      <c r="H7" s="50" t="s">
        <v>133</v>
      </c>
      <c r="I7" s="50"/>
      <c r="J7" s="50"/>
      <c r="K7" s="50"/>
      <c r="M7" s="13" t="s">
        <v>3</v>
      </c>
      <c r="N7" s="50" t="s">
        <v>137</v>
      </c>
      <c r="O7" s="50"/>
      <c r="P7" s="50"/>
      <c r="Q7" s="50"/>
    </row>
    <row r="8" spans="1:18" ht="20.100000000000001" customHeight="1" x14ac:dyDescent="0.25">
      <c r="A8" s="13" t="s">
        <v>4</v>
      </c>
      <c r="B8" s="50">
        <v>123123</v>
      </c>
      <c r="C8" s="50"/>
      <c r="D8" s="50"/>
      <c r="E8" s="50"/>
      <c r="G8" s="13" t="s">
        <v>8</v>
      </c>
      <c r="H8" s="50" t="s">
        <v>135</v>
      </c>
      <c r="I8" s="50"/>
      <c r="J8" s="50"/>
      <c r="K8" s="50"/>
      <c r="M8" s="13" t="s">
        <v>8</v>
      </c>
      <c r="N8" s="50" t="s">
        <v>138</v>
      </c>
      <c r="O8" s="50"/>
      <c r="P8" s="50"/>
      <c r="Q8" s="50"/>
    </row>
    <row r="9" spans="1:18" ht="20.100000000000001" customHeight="1" x14ac:dyDescent="0.25">
      <c r="A9" s="13" t="s">
        <v>5</v>
      </c>
      <c r="B9" s="50">
        <v>100</v>
      </c>
      <c r="C9" s="50"/>
      <c r="D9" s="50"/>
      <c r="E9" s="50"/>
      <c r="G9" s="13" t="s">
        <v>9</v>
      </c>
      <c r="H9" s="50" t="s">
        <v>134</v>
      </c>
      <c r="I9" s="50"/>
      <c r="J9" s="50"/>
      <c r="K9" s="50"/>
      <c r="M9" s="13" t="s">
        <v>9</v>
      </c>
      <c r="N9" s="50" t="s">
        <v>139</v>
      </c>
      <c r="O9" s="50"/>
      <c r="P9" s="50"/>
      <c r="Q9" s="50"/>
    </row>
    <row r="10" spans="1:18" ht="20.100000000000001" customHeight="1" x14ac:dyDescent="0.25">
      <c r="A10" s="13" t="s">
        <v>6</v>
      </c>
      <c r="B10" s="50">
        <v>25</v>
      </c>
      <c r="C10" s="50"/>
      <c r="D10" s="50"/>
      <c r="E10" s="50"/>
      <c r="G10" s="13" t="s">
        <v>10</v>
      </c>
      <c r="H10" s="50" t="s">
        <v>136</v>
      </c>
      <c r="I10" s="50"/>
      <c r="J10" s="50"/>
      <c r="K10" s="50"/>
      <c r="M10" s="13" t="s">
        <v>10</v>
      </c>
      <c r="N10" s="50" t="s">
        <v>140</v>
      </c>
      <c r="O10" s="50"/>
      <c r="P10" s="50"/>
      <c r="Q10" s="50"/>
    </row>
    <row r="11" spans="1:18" ht="20.100000000000001" customHeight="1" x14ac:dyDescent="0.25">
      <c r="E11" s="13"/>
    </row>
    <row r="12" spans="1:18" ht="20.100000000000001" customHeight="1" x14ac:dyDescent="0.25">
      <c r="E12" s="13"/>
      <c r="F12" s="13"/>
      <c r="G12" s="11"/>
      <c r="H12" s="11"/>
      <c r="I12" s="11"/>
      <c r="K12" s="13"/>
      <c r="L12" s="11"/>
      <c r="M12" s="11"/>
      <c r="N12" s="11"/>
    </row>
    <row r="13" spans="1:18" ht="20.100000000000001" customHeight="1" thickBot="1" x14ac:dyDescent="0.3"/>
    <row r="14" spans="1:18" s="3" customFormat="1" ht="30" x14ac:dyDescent="0.25">
      <c r="A14" s="16" t="s">
        <v>14</v>
      </c>
      <c r="B14" s="49" t="s">
        <v>15</v>
      </c>
      <c r="C14" s="49"/>
      <c r="D14" s="49"/>
      <c r="E14" s="17" t="s">
        <v>16</v>
      </c>
      <c r="F14" s="18" t="s">
        <v>17</v>
      </c>
      <c r="G14" s="16" t="s">
        <v>18</v>
      </c>
      <c r="H14" s="17" t="s">
        <v>19</v>
      </c>
      <c r="I14" s="17" t="s">
        <v>20</v>
      </c>
      <c r="J14" s="18" t="s">
        <v>21</v>
      </c>
      <c r="K14" s="16" t="s">
        <v>22</v>
      </c>
      <c r="L14" s="17" t="s">
        <v>23</v>
      </c>
      <c r="M14" s="17" t="s">
        <v>24</v>
      </c>
      <c r="N14" s="18" t="s">
        <v>25</v>
      </c>
      <c r="O14" s="16" t="s">
        <v>26</v>
      </c>
      <c r="P14" s="17" t="s">
        <v>27</v>
      </c>
      <c r="Q14" s="17" t="s">
        <v>28</v>
      </c>
      <c r="R14" s="18" t="s">
        <v>29</v>
      </c>
    </row>
    <row r="15" spans="1:18" ht="20.100000000000001" customHeight="1" x14ac:dyDescent="0.25">
      <c r="A15" s="32">
        <v>210</v>
      </c>
      <c r="B15" s="36" t="str">
        <f>IF(A15&lt;&gt;"",(VLOOKUP(A15,Sheet2!$A$2:$R$74,2,FALSE)),"")</f>
        <v xml:space="preserve"> Single-Family Detached Housing</v>
      </c>
      <c r="C15" s="37"/>
      <c r="D15" s="38"/>
      <c r="E15" s="4" t="str">
        <f>IF(A15&lt;&gt;"",(VLOOKUP(A15,Sheet2!$A$2:$R$74,3,FALSE)),"")</f>
        <v xml:space="preserve"> DU</v>
      </c>
      <c r="F15" s="34">
        <v>25</v>
      </c>
      <c r="G15" s="24">
        <f>IF(A15&lt;&gt;"",(VLOOKUP(A15,Sheet2!$A$2:$R$74,4,FALSE)),"")</f>
        <v>0.74</v>
      </c>
      <c r="H15" s="23">
        <f>IF(A15&lt;&gt;"",G15*F15,"")</f>
        <v>18.5</v>
      </c>
      <c r="I15" s="23">
        <f>IF(A15&lt;&gt;"",VLOOKUP(A15,Sheet2!$A$2:$R$74,5,FALSE)*H15,"")</f>
        <v>4.625</v>
      </c>
      <c r="J15" s="25">
        <f>IF(A15&lt;&gt;"",VLOOKUP(A15,Sheet2!$A$2:$R$74,6,FALSE)*H15,"")</f>
        <v>13.875</v>
      </c>
      <c r="K15" s="24">
        <f>IF(A15&lt;&gt;"",(VLOOKUP(A15,Sheet2!$A$2:$R$74,7,FALSE)),"")</f>
        <v>0.99</v>
      </c>
      <c r="L15" s="23">
        <f>IF(A15&lt;&gt;"",K15*F15,"")</f>
        <v>24.75</v>
      </c>
      <c r="M15" s="23">
        <f>IF(A15&lt;&gt;"",VLOOKUP(A15,Sheet2!$A$2:$R$74,8,FALSE)*L15,"")</f>
        <v>15.592499999999999</v>
      </c>
      <c r="N15" s="25">
        <f>IF(A15&lt;&gt;"",VLOOKUP(A15,Sheet2!$A$2:$R$74,9,FALSE)*L15,"")</f>
        <v>9.1575000000000006</v>
      </c>
      <c r="O15" s="24">
        <f>IF(A15&lt;&gt;"",(VLOOKUP(A15,Sheet2!$A$2:$R$74,16,FALSE)),"")</f>
        <v>0.93</v>
      </c>
      <c r="P15" s="23">
        <f>IF(A15&lt;&gt;"",O15*F15,"")</f>
        <v>23.25</v>
      </c>
      <c r="Q15" s="23">
        <f>IF(A15&lt;&gt;"",VLOOKUP(A15,Sheet2!$A$2:$R$74,17,FALSE)*P15,"")</f>
        <v>12.555000000000001</v>
      </c>
      <c r="R15" s="25">
        <f>IF(A15&lt;&gt;"",VLOOKUP(A15,Sheet2!$A$2:$R$74,18,FALSE)*P15,"")</f>
        <v>10.695</v>
      </c>
    </row>
    <row r="16" spans="1:18" ht="20.100000000000001" customHeight="1" x14ac:dyDescent="0.25">
      <c r="A16" s="32"/>
      <c r="B16" s="36" t="str">
        <f>IF(A16&lt;&gt;"",(VLOOKUP(A16,Sheet2!$A$2:$R$74,2,FALSE)),"")</f>
        <v/>
      </c>
      <c r="C16" s="37"/>
      <c r="D16" s="38"/>
      <c r="E16" s="4" t="str">
        <f>IF(A16&lt;&gt;"",(VLOOKUP(A16,Sheet2!$A$2:$R$74,3,FALSE)),"")</f>
        <v/>
      </c>
      <c r="F16" s="34"/>
      <c r="G16" s="24" t="str">
        <f>IF(A16&lt;&gt;"",(VLOOKUP(A16,Sheet2!$A$2:$R$74,4,FALSE)),"")</f>
        <v/>
      </c>
      <c r="H16" s="23" t="str">
        <f t="shared" ref="H16:H24" si="0">IF(A16&lt;&gt;"",G16*F16,"")</f>
        <v/>
      </c>
      <c r="I16" s="23" t="str">
        <f>IF(A16&lt;&gt;"",VLOOKUP(A16,Sheet2!$A$2:$R$74,5,FALSE)*H16,"")</f>
        <v/>
      </c>
      <c r="J16" s="25" t="str">
        <f>IF(A16&lt;&gt;"",VLOOKUP(A16,Sheet2!$A$2:$R$74,6,FALSE)*H16,"")</f>
        <v/>
      </c>
      <c r="K16" s="24" t="str">
        <f>IF(A16&lt;&gt;"",(VLOOKUP(A16,Sheet2!$A$2:$R$74,7,FALSE)),"")</f>
        <v/>
      </c>
      <c r="L16" s="23" t="str">
        <f t="shared" ref="L16:L24" si="1">IF(A16&lt;&gt;"",K16*F16,"")</f>
        <v/>
      </c>
      <c r="M16" s="23" t="str">
        <f>IF(A16&lt;&gt;"",VLOOKUP(A16,Sheet2!$A$2:$R$74,8,FALSE)*L16,"")</f>
        <v/>
      </c>
      <c r="N16" s="25" t="str">
        <f>IF(A16&lt;&gt;"",VLOOKUP(A16,Sheet2!$A$2:$R$74,9,FALSE)*L16,"")</f>
        <v/>
      </c>
      <c r="O16" s="24" t="str">
        <f>IF(A16&lt;&gt;"",(VLOOKUP(A16,Sheet2!$A$2:$R$74,16,FALSE)),"")</f>
        <v/>
      </c>
      <c r="P16" s="23" t="str">
        <f t="shared" ref="P16:P24" si="2">IF(A16&lt;&gt;"",O16*F16,"")</f>
        <v/>
      </c>
      <c r="Q16" s="23" t="str">
        <f>IF(A16&lt;&gt;"",VLOOKUP(A16,Sheet2!$A$2:$R$74,17,FALSE)*P16,"")</f>
        <v/>
      </c>
      <c r="R16" s="25" t="str">
        <f>IF(A16&lt;&gt;"",VLOOKUP(A16,Sheet2!$A$2:$R$74,18,FALSE)*P16,"")</f>
        <v/>
      </c>
    </row>
    <row r="17" spans="1:18" ht="20.100000000000001" customHeight="1" x14ac:dyDescent="0.25">
      <c r="A17" s="32"/>
      <c r="B17" s="36" t="str">
        <f>IF(A17&lt;&gt;"",(VLOOKUP(A17,Sheet2!$A$2:$R$74,2,FALSE)),"")</f>
        <v/>
      </c>
      <c r="C17" s="37"/>
      <c r="D17" s="38"/>
      <c r="E17" s="4" t="str">
        <f>IF(A17&lt;&gt;"",(VLOOKUP(A17,Sheet2!$A$2:$R$74,3,FALSE)),"")</f>
        <v/>
      </c>
      <c r="F17" s="34"/>
      <c r="G17" s="24" t="str">
        <f>IF(A17&lt;&gt;"",(VLOOKUP(A17,Sheet2!$A$2:$R$74,4,FALSE)),"")</f>
        <v/>
      </c>
      <c r="H17" s="23" t="str">
        <f t="shared" si="0"/>
        <v/>
      </c>
      <c r="I17" s="23" t="str">
        <f>IF(A17&lt;&gt;"",VLOOKUP(A17,Sheet2!$A$2:$R$74,5,FALSE)*H17,"")</f>
        <v/>
      </c>
      <c r="J17" s="25" t="str">
        <f>IF(A17&lt;&gt;"",VLOOKUP(A17,Sheet2!$A$2:$R$74,6,FALSE)*H17,"")</f>
        <v/>
      </c>
      <c r="K17" s="24" t="str">
        <f>IF(A17&lt;&gt;"",(VLOOKUP(A17,Sheet2!$A$2:$R$74,7,FALSE)),"")</f>
        <v/>
      </c>
      <c r="L17" s="23" t="str">
        <f t="shared" si="1"/>
        <v/>
      </c>
      <c r="M17" s="23" t="str">
        <f>IF(A17&lt;&gt;"",VLOOKUP(A17,Sheet2!$A$2:$R$74,8,FALSE)*L17,"")</f>
        <v/>
      </c>
      <c r="N17" s="25" t="str">
        <f>IF(A17&lt;&gt;"",VLOOKUP(A17,Sheet2!$A$2:$R$74,9,FALSE)*L17,"")</f>
        <v/>
      </c>
      <c r="O17" s="24" t="str">
        <f>IF(A17&lt;&gt;"",(VLOOKUP(A17,Sheet2!$A$2:$R$74,16,FALSE)),"")</f>
        <v/>
      </c>
      <c r="P17" s="23" t="str">
        <f t="shared" si="2"/>
        <v/>
      </c>
      <c r="Q17" s="23" t="str">
        <f>IF(A17&lt;&gt;"",VLOOKUP(A17,Sheet2!$A$2:$R$74,17,FALSE)*P17,"")</f>
        <v/>
      </c>
      <c r="R17" s="25" t="str">
        <f>IF(A17&lt;&gt;"",VLOOKUP(A17,Sheet2!$A$2:$R$74,18,FALSE)*P17,"")</f>
        <v/>
      </c>
    </row>
    <row r="18" spans="1:18" ht="20.100000000000001" customHeight="1" x14ac:dyDescent="0.25">
      <c r="A18" s="32"/>
      <c r="B18" s="36" t="str">
        <f>IF(A18&lt;&gt;"",(VLOOKUP(A18,Sheet2!$A$2:$R$74,2,FALSE)),"")</f>
        <v/>
      </c>
      <c r="C18" s="37"/>
      <c r="D18" s="38"/>
      <c r="E18" s="4" t="str">
        <f>IF(A18&lt;&gt;"",(VLOOKUP(A18,Sheet2!$A$2:$R$74,3,FALSE)),"")</f>
        <v/>
      </c>
      <c r="F18" s="34"/>
      <c r="G18" s="24" t="str">
        <f>IF(A18&lt;&gt;"",(VLOOKUP(A18,Sheet2!$A$2:$R$74,4,FALSE)),"")</f>
        <v/>
      </c>
      <c r="H18" s="23" t="str">
        <f t="shared" si="0"/>
        <v/>
      </c>
      <c r="I18" s="23" t="str">
        <f>IF(A18&lt;&gt;"",VLOOKUP(A18,Sheet2!$A$2:$R$74,5,FALSE)*H18,"")</f>
        <v/>
      </c>
      <c r="J18" s="25" t="str">
        <f>IF(A18&lt;&gt;"",VLOOKUP(A18,Sheet2!$A$2:$R$74,6,FALSE)*H18,"")</f>
        <v/>
      </c>
      <c r="K18" s="24" t="str">
        <f>IF(A18&lt;&gt;"",(VLOOKUP(A18,Sheet2!$A$2:$R$74,7,FALSE)),"")</f>
        <v/>
      </c>
      <c r="L18" s="23" t="str">
        <f t="shared" si="1"/>
        <v/>
      </c>
      <c r="M18" s="23" t="str">
        <f>IF(A18&lt;&gt;"",VLOOKUP(A18,Sheet2!$A$2:$R$74,8,FALSE)*L18,"")</f>
        <v/>
      </c>
      <c r="N18" s="25" t="str">
        <f>IF(A18&lt;&gt;"",VLOOKUP(A18,Sheet2!$A$2:$R$74,9,FALSE)*L18,"")</f>
        <v/>
      </c>
      <c r="O18" s="24" t="str">
        <f>IF(A18&lt;&gt;"",(VLOOKUP(A18,Sheet2!$A$2:$R$74,16,FALSE)),"")</f>
        <v/>
      </c>
      <c r="P18" s="23" t="str">
        <f t="shared" si="2"/>
        <v/>
      </c>
      <c r="Q18" s="23" t="str">
        <f>IF(A18&lt;&gt;"",VLOOKUP(A18,Sheet2!$A$2:$R$74,17,FALSE)*P18,"")</f>
        <v/>
      </c>
      <c r="R18" s="25" t="str">
        <f>IF(A18&lt;&gt;"",VLOOKUP(A18,Sheet2!$A$2:$R$74,18,FALSE)*P18,"")</f>
        <v/>
      </c>
    </row>
    <row r="19" spans="1:18" ht="20.100000000000001" customHeight="1" x14ac:dyDescent="0.25">
      <c r="A19" s="32"/>
      <c r="B19" s="36" t="str">
        <f>IF(A19&lt;&gt;"",(VLOOKUP(A19,Sheet2!$A$2:$R$74,2,FALSE)),"")</f>
        <v/>
      </c>
      <c r="C19" s="37"/>
      <c r="D19" s="38"/>
      <c r="E19" s="4" t="str">
        <f>IF(A19&lt;&gt;"",(VLOOKUP(A19,Sheet2!$A$2:$R$74,3,FALSE)),"")</f>
        <v/>
      </c>
      <c r="F19" s="34"/>
      <c r="G19" s="24" t="str">
        <f>IF(A19&lt;&gt;"",(VLOOKUP(A19,Sheet2!$A$2:$R$74,4,FALSE)),"")</f>
        <v/>
      </c>
      <c r="H19" s="23" t="str">
        <f t="shared" si="0"/>
        <v/>
      </c>
      <c r="I19" s="23" t="str">
        <f>IF(A19&lt;&gt;"",VLOOKUP(A19,Sheet2!$A$2:$R$74,5,FALSE)*H19,"")</f>
        <v/>
      </c>
      <c r="J19" s="25" t="str">
        <f>IF(A19&lt;&gt;"",VLOOKUP(A19,Sheet2!$A$2:$R$74,6,FALSE)*H19,"")</f>
        <v/>
      </c>
      <c r="K19" s="24" t="str">
        <f>IF(A19&lt;&gt;"",(VLOOKUP(A19,Sheet2!$A$2:$R$74,7,FALSE)),"")</f>
        <v/>
      </c>
      <c r="L19" s="23" t="str">
        <f t="shared" si="1"/>
        <v/>
      </c>
      <c r="M19" s="23" t="str">
        <f>IF(A19&lt;&gt;"",VLOOKUP(A19,Sheet2!$A$2:$R$74,8,FALSE)*L19,"")</f>
        <v/>
      </c>
      <c r="N19" s="25" t="str">
        <f>IF(A19&lt;&gt;"",VLOOKUP(A19,Sheet2!$A$2:$R$74,9,FALSE)*L19,"")</f>
        <v/>
      </c>
      <c r="O19" s="24" t="str">
        <f>IF(A19&lt;&gt;"",(VLOOKUP(A19,Sheet2!$A$2:$R$74,16,FALSE)),"")</f>
        <v/>
      </c>
      <c r="P19" s="23" t="str">
        <f t="shared" si="2"/>
        <v/>
      </c>
      <c r="Q19" s="23" t="str">
        <f>IF(A19&lt;&gt;"",VLOOKUP(A19,Sheet2!$A$2:$R$74,17,FALSE)*P19,"")</f>
        <v/>
      </c>
      <c r="R19" s="25" t="str">
        <f>IF(A19&lt;&gt;"",VLOOKUP(A19,Sheet2!$A$2:$R$74,18,FALSE)*P19,"")</f>
        <v/>
      </c>
    </row>
    <row r="20" spans="1:18" ht="20.100000000000001" customHeight="1" x14ac:dyDescent="0.25">
      <c r="A20" s="32"/>
      <c r="B20" s="36" t="str">
        <f>IF(A20&lt;&gt;"",(VLOOKUP(A20,Sheet2!$A$2:$R$74,2,FALSE)),"")</f>
        <v/>
      </c>
      <c r="C20" s="37"/>
      <c r="D20" s="38"/>
      <c r="E20" s="4" t="str">
        <f>IF(A20&lt;&gt;"",(VLOOKUP(A20,Sheet2!$A$2:$R$74,3,FALSE)),"")</f>
        <v/>
      </c>
      <c r="F20" s="34"/>
      <c r="G20" s="24" t="str">
        <f>IF(A20&lt;&gt;"",(VLOOKUP(A20,Sheet2!$A$2:$R$74,4,FALSE)),"")</f>
        <v/>
      </c>
      <c r="H20" s="23" t="str">
        <f t="shared" si="0"/>
        <v/>
      </c>
      <c r="I20" s="23" t="str">
        <f>IF(A20&lt;&gt;"",VLOOKUP(A20,Sheet2!$A$2:$R$74,5,FALSE)*H20,"")</f>
        <v/>
      </c>
      <c r="J20" s="25" t="str">
        <f>IF(A20&lt;&gt;"",VLOOKUP(A20,Sheet2!$A$2:$R$74,6,FALSE)*H20,"")</f>
        <v/>
      </c>
      <c r="K20" s="24" t="str">
        <f>IF(A20&lt;&gt;"",(VLOOKUP(A20,Sheet2!$A$2:$R$74,7,FALSE)),"")</f>
        <v/>
      </c>
      <c r="L20" s="23" t="str">
        <f t="shared" si="1"/>
        <v/>
      </c>
      <c r="M20" s="23" t="str">
        <f>IF(A20&lt;&gt;"",VLOOKUP(A20,Sheet2!$A$2:$R$74,8,FALSE)*L20,"")</f>
        <v/>
      </c>
      <c r="N20" s="25" t="str">
        <f>IF(A20&lt;&gt;"",VLOOKUP(A20,Sheet2!$A$2:$R$74,9,FALSE)*L20,"")</f>
        <v/>
      </c>
      <c r="O20" s="24" t="str">
        <f>IF(A20&lt;&gt;"",(VLOOKUP(A20,Sheet2!$A$2:$R$74,16,FALSE)),"")</f>
        <v/>
      </c>
      <c r="P20" s="23" t="str">
        <f t="shared" si="2"/>
        <v/>
      </c>
      <c r="Q20" s="23" t="str">
        <f>IF(A20&lt;&gt;"",VLOOKUP(A20,Sheet2!$A$2:$R$74,17,FALSE)*P20,"")</f>
        <v/>
      </c>
      <c r="R20" s="25" t="str">
        <f>IF(A20&lt;&gt;"",VLOOKUP(A20,Sheet2!$A$2:$R$74,18,FALSE)*P20,"")</f>
        <v/>
      </c>
    </row>
    <row r="21" spans="1:18" ht="20.100000000000001" customHeight="1" x14ac:dyDescent="0.25">
      <c r="A21" s="32"/>
      <c r="B21" s="36" t="str">
        <f>IF(A21&lt;&gt;"",(VLOOKUP(A21,Sheet2!$A$2:$R$74,2,FALSE)),"")</f>
        <v/>
      </c>
      <c r="C21" s="37"/>
      <c r="D21" s="38"/>
      <c r="E21" s="4" t="str">
        <f>IF(A21&lt;&gt;"",(VLOOKUP(A21,Sheet2!$A$2:$R$74,3,FALSE)),"")</f>
        <v/>
      </c>
      <c r="F21" s="34"/>
      <c r="G21" s="24" t="str">
        <f>IF(A21&lt;&gt;"",(VLOOKUP(A21,Sheet2!$A$2:$R$74,4,FALSE)),"")</f>
        <v/>
      </c>
      <c r="H21" s="23" t="str">
        <f t="shared" si="0"/>
        <v/>
      </c>
      <c r="I21" s="23" t="str">
        <f>IF(A21&lt;&gt;"",VLOOKUP(A21,Sheet2!$A$2:$R$74,5,FALSE)*H21,"")</f>
        <v/>
      </c>
      <c r="J21" s="25" t="str">
        <f>IF(A21&lt;&gt;"",VLOOKUP(A21,Sheet2!$A$2:$R$74,6,FALSE)*H21,"")</f>
        <v/>
      </c>
      <c r="K21" s="24" t="str">
        <f>IF(A21&lt;&gt;"",(VLOOKUP(A21,Sheet2!$A$2:$R$74,7,FALSE)),"")</f>
        <v/>
      </c>
      <c r="L21" s="23" t="str">
        <f t="shared" si="1"/>
        <v/>
      </c>
      <c r="M21" s="23" t="str">
        <f>IF(A21&lt;&gt;"",VLOOKUP(A21,Sheet2!$A$2:$R$74,8,FALSE)*L21,"")</f>
        <v/>
      </c>
      <c r="N21" s="25" t="str">
        <f>IF(A21&lt;&gt;"",VLOOKUP(A21,Sheet2!$A$2:$R$74,9,FALSE)*L21,"")</f>
        <v/>
      </c>
      <c r="O21" s="24" t="str">
        <f>IF(A21&lt;&gt;"",(VLOOKUP(A21,Sheet2!$A$2:$R$74,16,FALSE)),"")</f>
        <v/>
      </c>
      <c r="P21" s="23" t="str">
        <f t="shared" si="2"/>
        <v/>
      </c>
      <c r="Q21" s="23" t="str">
        <f>IF(A21&lt;&gt;"",VLOOKUP(A21,Sheet2!$A$2:$R$74,17,FALSE)*P21,"")</f>
        <v/>
      </c>
      <c r="R21" s="25" t="str">
        <f>IF(A21&lt;&gt;"",VLOOKUP(A21,Sheet2!$A$2:$R$74,18,FALSE)*P21,"")</f>
        <v/>
      </c>
    </row>
    <row r="22" spans="1:18" ht="20.100000000000001" customHeight="1" x14ac:dyDescent="0.25">
      <c r="A22" s="32"/>
      <c r="B22" s="36" t="str">
        <f>IF(A22&lt;&gt;"",(VLOOKUP(A22,Sheet2!$A$2:$R$74,2,FALSE)),"")</f>
        <v/>
      </c>
      <c r="C22" s="37"/>
      <c r="D22" s="38"/>
      <c r="E22" s="4" t="str">
        <f>IF(A22&lt;&gt;"",(VLOOKUP(A22,Sheet2!$A$2:$R$74,3,FALSE)),"")</f>
        <v/>
      </c>
      <c r="F22" s="34"/>
      <c r="G22" s="24" t="str">
        <f>IF(A22&lt;&gt;"",(VLOOKUP(A22,Sheet2!$A$2:$R$74,4,FALSE)),"")</f>
        <v/>
      </c>
      <c r="H22" s="23" t="str">
        <f t="shared" si="0"/>
        <v/>
      </c>
      <c r="I22" s="23" t="str">
        <f>IF(A22&lt;&gt;"",VLOOKUP(A22,Sheet2!$A$2:$R$74,5,FALSE)*H22,"")</f>
        <v/>
      </c>
      <c r="J22" s="25" t="str">
        <f>IF(A22&lt;&gt;"",VLOOKUP(A22,Sheet2!$A$2:$R$74,6,FALSE)*H22,"")</f>
        <v/>
      </c>
      <c r="K22" s="24" t="str">
        <f>IF(A22&lt;&gt;"",(VLOOKUP(A22,Sheet2!$A$2:$R$74,7,FALSE)),"")</f>
        <v/>
      </c>
      <c r="L22" s="23" t="str">
        <f t="shared" si="1"/>
        <v/>
      </c>
      <c r="M22" s="23" t="str">
        <f>IF(A22&lt;&gt;"",VLOOKUP(A22,Sheet2!$A$2:$R$74,8,FALSE)*L22,"")</f>
        <v/>
      </c>
      <c r="N22" s="25" t="str">
        <f>IF(A22&lt;&gt;"",VLOOKUP(A22,Sheet2!$A$2:$R$74,9,FALSE)*L22,"")</f>
        <v/>
      </c>
      <c r="O22" s="24" t="str">
        <f>IF(A22&lt;&gt;"",(VLOOKUP(A22,Sheet2!$A$2:$R$74,16,FALSE)),"")</f>
        <v/>
      </c>
      <c r="P22" s="23" t="str">
        <f t="shared" si="2"/>
        <v/>
      </c>
      <c r="Q22" s="23" t="str">
        <f>IF(A22&lt;&gt;"",VLOOKUP(A22,Sheet2!$A$2:$R$74,17,FALSE)*P22,"")</f>
        <v/>
      </c>
      <c r="R22" s="25" t="str">
        <f>IF(A22&lt;&gt;"",VLOOKUP(A22,Sheet2!$A$2:$R$74,18,FALSE)*P22,"")</f>
        <v/>
      </c>
    </row>
    <row r="23" spans="1:18" ht="20.100000000000001" customHeight="1" x14ac:dyDescent="0.25">
      <c r="A23" s="32"/>
      <c r="B23" s="36" t="str">
        <f>IF(A23&lt;&gt;"",(VLOOKUP(A23,Sheet2!$A$2:$R$74,2,FALSE)),"")</f>
        <v/>
      </c>
      <c r="C23" s="37"/>
      <c r="D23" s="38"/>
      <c r="E23" s="4" t="str">
        <f>IF(A23&lt;&gt;"",(VLOOKUP(A23,Sheet2!$A$2:$R$74,3,FALSE)),"")</f>
        <v/>
      </c>
      <c r="F23" s="34"/>
      <c r="G23" s="24" t="str">
        <f>IF(A23&lt;&gt;"",(VLOOKUP(A23,Sheet2!$A$2:$R$74,4,FALSE)),"")</f>
        <v/>
      </c>
      <c r="H23" s="23" t="str">
        <f t="shared" si="0"/>
        <v/>
      </c>
      <c r="I23" s="23" t="str">
        <f>IF(A23&lt;&gt;"",VLOOKUP(A23,Sheet2!$A$2:$R$74,5,FALSE)*H23,"")</f>
        <v/>
      </c>
      <c r="J23" s="25" t="str">
        <f>IF(A23&lt;&gt;"",VLOOKUP(A23,Sheet2!$A$2:$R$74,6,FALSE)*H23,"")</f>
        <v/>
      </c>
      <c r="K23" s="24" t="str">
        <f>IF(A23&lt;&gt;"",(VLOOKUP(A23,Sheet2!$A$2:$R$74,7,FALSE)),"")</f>
        <v/>
      </c>
      <c r="L23" s="23" t="str">
        <f t="shared" si="1"/>
        <v/>
      </c>
      <c r="M23" s="23" t="str">
        <f>IF(A23&lt;&gt;"",VLOOKUP(A23,Sheet2!$A$2:$R$74,8,FALSE)*L23,"")</f>
        <v/>
      </c>
      <c r="N23" s="25" t="str">
        <f>IF(A23&lt;&gt;"",VLOOKUP(A23,Sheet2!$A$2:$R$74,9,FALSE)*L23,"")</f>
        <v/>
      </c>
      <c r="O23" s="24" t="str">
        <f>IF(A23&lt;&gt;"",(VLOOKUP(A23,Sheet2!$A$2:$R$74,16,FALSE)),"")</f>
        <v/>
      </c>
      <c r="P23" s="23" t="str">
        <f t="shared" si="2"/>
        <v/>
      </c>
      <c r="Q23" s="23" t="str">
        <f>IF(A23&lt;&gt;"",VLOOKUP(A23,Sheet2!$A$2:$R$74,17,FALSE)*P23,"")</f>
        <v/>
      </c>
      <c r="R23" s="25" t="str">
        <f>IF(A23&lt;&gt;"",VLOOKUP(A23,Sheet2!$A$2:$R$74,18,FALSE)*P23,"")</f>
        <v/>
      </c>
    </row>
    <row r="24" spans="1:18" ht="20.100000000000001" customHeight="1" thickBot="1" x14ac:dyDescent="0.3">
      <c r="A24" s="33"/>
      <c r="B24" s="42" t="str">
        <f>IF(A24&lt;&gt;"",(VLOOKUP(A24,Sheet2!$A$2:$R$74,2,FALSE)),"")</f>
        <v/>
      </c>
      <c r="C24" s="43"/>
      <c r="D24" s="44"/>
      <c r="E24" s="19" t="str">
        <f>IF(A24&lt;&gt;"",(VLOOKUP(A24,Sheet2!$A$2:$R$74,3,FALSE)),"")</f>
        <v/>
      </c>
      <c r="F24" s="35"/>
      <c r="G24" s="26" t="str">
        <f>IF(A24&lt;&gt;"",(VLOOKUP(A24,Sheet2!$A$2:$R$74,4,FALSE)),"")</f>
        <v/>
      </c>
      <c r="H24" s="27" t="str">
        <f t="shared" si="0"/>
        <v/>
      </c>
      <c r="I24" s="27" t="str">
        <f>IF(A24&lt;&gt;"",VLOOKUP(A24,Sheet2!$A$2:$R$74,5,FALSE)*H24,"")</f>
        <v/>
      </c>
      <c r="J24" s="28" t="str">
        <f>IF(A24&lt;&gt;"",VLOOKUP(A24,Sheet2!$A$2:$R$74,6,FALSE)*H24,"")</f>
        <v/>
      </c>
      <c r="K24" s="26" t="str">
        <f>IF(A24&lt;&gt;"",(VLOOKUP(A24,Sheet2!$A$2:$R$74,7,FALSE)),"")</f>
        <v/>
      </c>
      <c r="L24" s="27" t="str">
        <f t="shared" si="1"/>
        <v/>
      </c>
      <c r="M24" s="27" t="str">
        <f>IF(A24&lt;&gt;"",VLOOKUP(A24,Sheet2!$A$2:$R$74,8,FALSE)*L24,"")</f>
        <v/>
      </c>
      <c r="N24" s="28" t="str">
        <f>IF(A24&lt;&gt;"",VLOOKUP(A24,Sheet2!$A$2:$R$74,9,FALSE)*L24,"")</f>
        <v/>
      </c>
      <c r="O24" s="26" t="str">
        <f>IF(A24&lt;&gt;"",(VLOOKUP(A24,Sheet2!$A$2:$R$74,16,FALSE)),"")</f>
        <v/>
      </c>
      <c r="P24" s="27" t="str">
        <f t="shared" si="2"/>
        <v/>
      </c>
      <c r="Q24" s="27" t="str">
        <f>IF(A24&lt;&gt;"",VLOOKUP(A24,Sheet2!$A$2:$R$74,17,FALSE)*P24,"")</f>
        <v/>
      </c>
      <c r="R24" s="28" t="str">
        <f>IF(A24&lt;&gt;"",VLOOKUP(A24,Sheet2!$A$2:$R$74,18,FALSE)*P24,"")</f>
        <v/>
      </c>
    </row>
    <row r="25" spans="1:18" s="1" customFormat="1" ht="20.100000000000001" customHeight="1" thickBot="1" x14ac:dyDescent="0.25">
      <c r="A25" s="45" t="s">
        <v>36</v>
      </c>
      <c r="B25" s="45"/>
      <c r="C25" s="45"/>
      <c r="D25" s="45"/>
      <c r="E25" s="45"/>
      <c r="F25" s="45"/>
      <c r="G25" s="30"/>
      <c r="H25" s="31">
        <f>IF(A15&lt;&gt;"",SUM(H15:H24),"")</f>
        <v>18.5</v>
      </c>
      <c r="I25" s="31">
        <f>IF(B15&lt;&gt;"",SUM(I15:I24),"")</f>
        <v>4.625</v>
      </c>
      <c r="J25" s="31" t="str">
        <f>IF(C15&lt;&gt;"",SUM(J15:J24),"")</f>
        <v/>
      </c>
      <c r="K25" s="30"/>
      <c r="L25" s="31">
        <f>IF(E15&lt;&gt;"",SUM(L15:L24),"")</f>
        <v>24.75</v>
      </c>
      <c r="M25" s="31">
        <f>IF(F15&lt;&gt;"",SUM(M15:M24),"")</f>
        <v>15.592499999999999</v>
      </c>
      <c r="N25" s="31">
        <f>IF(G15&lt;&gt;"",SUM(N15:N24),"")</f>
        <v>9.1575000000000006</v>
      </c>
      <c r="O25" s="30"/>
      <c r="P25" s="31">
        <f>IF(I15&lt;&gt;"",SUM(P15:P24),"")</f>
        <v>23.25</v>
      </c>
      <c r="Q25" s="31">
        <f>IF(J15&lt;&gt;"",SUM(Q15:Q24),"")</f>
        <v>12.555000000000001</v>
      </c>
      <c r="R25" s="31">
        <f>IF(K15&lt;&gt;"",SUM(R15:R24),"")</f>
        <v>10.695</v>
      </c>
    </row>
    <row r="26" spans="1:18" ht="20.100000000000001" customHeight="1" thickTop="1" x14ac:dyDescent="0.25"/>
    <row r="27" spans="1:18" ht="20.100000000000001" customHeight="1" x14ac:dyDescent="0.25">
      <c r="A27" s="15" t="s">
        <v>30</v>
      </c>
      <c r="B27" s="5" t="str">
        <f>IF(A15&lt;&gt;"",IF(H25=B28,"AM",IF(L25=B28,"PM","OTHER")),"")</f>
        <v>PM</v>
      </c>
    </row>
    <row r="28" spans="1:18" ht="20.100000000000001" customHeight="1" x14ac:dyDescent="0.25">
      <c r="A28" s="15" t="s">
        <v>31</v>
      </c>
      <c r="B28" s="6">
        <f>IF(A15&lt;&gt;"",MAX(H25,L25,P25),"")</f>
        <v>24.75</v>
      </c>
    </row>
    <row r="29" spans="1:18" ht="20.100000000000001" customHeight="1" x14ac:dyDescent="0.25">
      <c r="A29" s="15" t="s">
        <v>32</v>
      </c>
      <c r="B29" s="6" t="str">
        <f>IF(A15&lt;&gt;"",IF(B28&gt;=100,"YES","NO"),"")</f>
        <v>NO</v>
      </c>
    </row>
    <row r="30" spans="1:18" ht="20.100000000000001" customHeight="1" x14ac:dyDescent="0.25">
      <c r="A30" s="15"/>
      <c r="B30" s="20"/>
    </row>
    <row r="31" spans="1:18" s="12" customFormat="1" ht="20.100000000000001" customHeight="1" thickBot="1" x14ac:dyDescent="0.3">
      <c r="A31" s="2"/>
      <c r="B31" s="2"/>
      <c r="C31" s="2"/>
      <c r="D31" s="2"/>
      <c r="E31" s="2"/>
      <c r="F31" s="2"/>
      <c r="G31" s="2"/>
    </row>
    <row r="32" spans="1:18" ht="30" customHeight="1" x14ac:dyDescent="0.25">
      <c r="A32" s="46" t="s">
        <v>33</v>
      </c>
      <c r="B32" s="47"/>
      <c r="C32" s="47"/>
      <c r="D32" s="47"/>
      <c r="E32" s="47"/>
      <c r="F32" s="47"/>
      <c r="G32" s="48"/>
    </row>
    <row r="33" spans="1:11" ht="20.100000000000001" customHeight="1" x14ac:dyDescent="0.25">
      <c r="A33" s="14" t="s">
        <v>34</v>
      </c>
      <c r="B33" s="41"/>
      <c r="C33" s="41"/>
      <c r="D33" s="41"/>
      <c r="E33" s="41"/>
      <c r="F33" s="41"/>
      <c r="G33" s="7"/>
      <c r="K33" s="13"/>
    </row>
    <row r="34" spans="1:11" ht="20.100000000000001" customHeight="1" x14ac:dyDescent="0.25">
      <c r="A34" s="14" t="s">
        <v>35</v>
      </c>
      <c r="B34" s="37"/>
      <c r="C34" s="37"/>
      <c r="D34" s="37"/>
      <c r="E34" s="37"/>
      <c r="F34" s="37"/>
      <c r="G34" s="7"/>
    </row>
    <row r="35" spans="1:11" ht="20.100000000000001" customHeight="1" thickBot="1" x14ac:dyDescent="0.3">
      <c r="A35" s="8"/>
      <c r="B35" s="9"/>
      <c r="C35" s="9"/>
      <c r="D35" s="9"/>
      <c r="E35" s="9"/>
      <c r="F35" s="9"/>
      <c r="G35" s="10"/>
    </row>
  </sheetData>
  <sheetProtection algorithmName="SHA-512" hashValue="A6Zt/+zj3nzXcSwBNLEDJx257EwDpoLkX1oQuUG9pRiyhR83eQbXepXIVNYepYjbnfONC/+u8S3cYHKnoIy71Q==" saltValue="v1aRFrx1vqzH3GghGG5xOA==" spinCount="100000" sheet="1" objects="1" scenarios="1" formatColumns="0" formatRows="0"/>
  <mergeCells count="31">
    <mergeCell ref="N7:Q7"/>
    <mergeCell ref="N8:Q8"/>
    <mergeCell ref="N9:Q9"/>
    <mergeCell ref="N10:Q10"/>
    <mergeCell ref="B34:F34"/>
    <mergeCell ref="B33:F33"/>
    <mergeCell ref="B9:E9"/>
    <mergeCell ref="B10:E10"/>
    <mergeCell ref="H7:K7"/>
    <mergeCell ref="H8:K8"/>
    <mergeCell ref="H9:K9"/>
    <mergeCell ref="H10:K10"/>
    <mergeCell ref="B23:D23"/>
    <mergeCell ref="B24:D24"/>
    <mergeCell ref="A25:F25"/>
    <mergeCell ref="A32:G32"/>
    <mergeCell ref="B15:D15"/>
    <mergeCell ref="B16:D16"/>
    <mergeCell ref="A2:R2"/>
    <mergeCell ref="A1:R1"/>
    <mergeCell ref="B17:D17"/>
    <mergeCell ref="B18:D18"/>
    <mergeCell ref="B19:D19"/>
    <mergeCell ref="B20:D20"/>
    <mergeCell ref="B21:D21"/>
    <mergeCell ref="B22:D22"/>
    <mergeCell ref="B14:D14"/>
    <mergeCell ref="B3:D3"/>
    <mergeCell ref="B4:D4"/>
    <mergeCell ref="B7:E7"/>
    <mergeCell ref="B8:E8"/>
  </mergeCells>
  <conditionalFormatting sqref="H25:J25 L25:N25 P25:R25">
    <cfRule type="top10" dxfId="0" priority="1" rank="1"/>
  </conditionalFormatting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680E-D82F-4F3B-9D63-52AD8A74E3DA}">
  <dimension ref="A1:R74"/>
  <sheetViews>
    <sheetView workbookViewId="0">
      <pane ySplit="1" topLeftCell="A2" activePane="bottomLeft" state="frozen"/>
      <selection pane="bottomLeft" activeCell="C1" sqref="C1:C1048576"/>
    </sheetView>
  </sheetViews>
  <sheetFormatPr defaultRowHeight="15" x14ac:dyDescent="0.25"/>
  <cols>
    <col min="1" max="1" width="9.140625" customWidth="1"/>
    <col min="2" max="2" width="44.140625" bestFit="1" customWidth="1"/>
    <col min="3" max="3" width="20.140625" bestFit="1" customWidth="1"/>
    <col min="10" max="15" width="0" hidden="1" customWidth="1"/>
  </cols>
  <sheetData>
    <row r="1" spans="1:18" s="22" customFormat="1" ht="45" customHeight="1" x14ac:dyDescent="0.25">
      <c r="A1" s="22" t="s">
        <v>79</v>
      </c>
      <c r="B1" s="22" t="s">
        <v>15</v>
      </c>
      <c r="C1" s="22" t="s">
        <v>16</v>
      </c>
      <c r="D1" s="22" t="s">
        <v>80</v>
      </c>
      <c r="E1" s="22" t="s">
        <v>20</v>
      </c>
      <c r="F1" s="22" t="s">
        <v>21</v>
      </c>
      <c r="G1" s="22" t="s">
        <v>81</v>
      </c>
      <c r="H1" s="22" t="s">
        <v>82</v>
      </c>
      <c r="I1" s="22" t="s">
        <v>25</v>
      </c>
      <c r="J1" s="22" t="s">
        <v>83</v>
      </c>
      <c r="K1" s="22" t="s">
        <v>84</v>
      </c>
      <c r="L1" s="22" t="s">
        <v>85</v>
      </c>
      <c r="M1" s="22" t="s">
        <v>86</v>
      </c>
      <c r="N1" s="22" t="s">
        <v>87</v>
      </c>
      <c r="O1" s="22" t="s">
        <v>88</v>
      </c>
      <c r="P1" s="22" t="s">
        <v>128</v>
      </c>
      <c r="Q1" s="22" t="s">
        <v>28</v>
      </c>
      <c r="R1" s="22" t="s">
        <v>29</v>
      </c>
    </row>
    <row r="2" spans="1:18" x14ac:dyDescent="0.25">
      <c r="A2" s="21">
        <v>110</v>
      </c>
      <c r="B2" t="s">
        <v>37</v>
      </c>
      <c r="C2" t="s">
        <v>127</v>
      </c>
      <c r="D2">
        <v>0.7</v>
      </c>
      <c r="E2">
        <v>0.88</v>
      </c>
      <c r="F2">
        <v>0.12</v>
      </c>
      <c r="G2">
        <v>0.63</v>
      </c>
      <c r="H2">
        <v>0.13</v>
      </c>
      <c r="I2">
        <v>0.87</v>
      </c>
      <c r="J2">
        <v>0.41</v>
      </c>
      <c r="K2">
        <v>0.47</v>
      </c>
      <c r="L2">
        <v>0.53</v>
      </c>
      <c r="M2">
        <v>0.69</v>
      </c>
      <c r="N2">
        <v>0.48</v>
      </c>
      <c r="O2">
        <v>0.52</v>
      </c>
      <c r="P2">
        <f>MAX(J2,M2)</f>
        <v>0.69</v>
      </c>
      <c r="Q2">
        <f>IF(P2=J2,K2,N2)</f>
        <v>0.48</v>
      </c>
      <c r="R2">
        <f>IF(P2=J2,L2,O2)</f>
        <v>0.52</v>
      </c>
    </row>
    <row r="3" spans="1:18" x14ac:dyDescent="0.25">
      <c r="A3" s="21">
        <v>130</v>
      </c>
      <c r="B3" t="s">
        <v>38</v>
      </c>
      <c r="C3" t="s">
        <v>127</v>
      </c>
      <c r="D3">
        <v>0.4</v>
      </c>
      <c r="E3">
        <v>0.81</v>
      </c>
      <c r="F3">
        <v>0.19</v>
      </c>
      <c r="G3">
        <v>0.4</v>
      </c>
      <c r="H3">
        <v>0.21</v>
      </c>
      <c r="I3">
        <v>0.79</v>
      </c>
      <c r="J3">
        <v>0.44</v>
      </c>
      <c r="K3">
        <v>0.32</v>
      </c>
      <c r="L3">
        <v>0.68</v>
      </c>
      <c r="M3">
        <v>0.16</v>
      </c>
      <c r="N3">
        <v>0.46</v>
      </c>
      <c r="O3">
        <v>0.54</v>
      </c>
      <c r="P3">
        <f t="shared" ref="P3:P66" si="0">MAX(J3,M3)</f>
        <v>0.44</v>
      </c>
      <c r="Q3">
        <f t="shared" ref="Q3:Q66" si="1">IF(P3=J3,K3,N3)</f>
        <v>0.32</v>
      </c>
      <c r="R3">
        <f t="shared" ref="R3:R66" si="2">IF(P3=J3,L3,O3)</f>
        <v>0.68</v>
      </c>
    </row>
    <row r="4" spans="1:18" x14ac:dyDescent="0.25">
      <c r="A4" s="21">
        <v>140</v>
      </c>
      <c r="B4" t="s">
        <v>39</v>
      </c>
      <c r="C4" t="s">
        <v>127</v>
      </c>
      <c r="D4">
        <v>0.62</v>
      </c>
      <c r="E4">
        <v>0.77</v>
      </c>
      <c r="F4">
        <v>0.23</v>
      </c>
      <c r="G4">
        <v>0.67</v>
      </c>
      <c r="H4">
        <v>0.31</v>
      </c>
      <c r="I4">
        <v>0.69</v>
      </c>
      <c r="J4">
        <v>0.94</v>
      </c>
      <c r="K4">
        <v>0.5</v>
      </c>
      <c r="L4">
        <v>0.5</v>
      </c>
      <c r="M4">
        <v>0.75</v>
      </c>
      <c r="N4">
        <v>0.5</v>
      </c>
      <c r="O4">
        <v>0.5</v>
      </c>
      <c r="P4">
        <f t="shared" si="0"/>
        <v>0.94</v>
      </c>
      <c r="Q4">
        <f t="shared" si="1"/>
        <v>0.5</v>
      </c>
      <c r="R4">
        <f t="shared" si="2"/>
        <v>0.5</v>
      </c>
    </row>
    <row r="5" spans="1:18" x14ac:dyDescent="0.25">
      <c r="A5" s="21">
        <v>150</v>
      </c>
      <c r="B5" t="s">
        <v>40</v>
      </c>
      <c r="C5" t="s">
        <v>127</v>
      </c>
      <c r="D5">
        <v>0.17</v>
      </c>
      <c r="E5">
        <v>0.77</v>
      </c>
      <c r="F5">
        <v>0.23</v>
      </c>
      <c r="G5">
        <v>0.19</v>
      </c>
      <c r="H5">
        <v>0.27</v>
      </c>
      <c r="I5">
        <v>0.73</v>
      </c>
      <c r="J5">
        <v>0.05</v>
      </c>
      <c r="K5">
        <v>0.64</v>
      </c>
      <c r="L5">
        <v>0.36</v>
      </c>
      <c r="M5">
        <v>0.04</v>
      </c>
      <c r="N5">
        <v>0.52</v>
      </c>
      <c r="O5">
        <v>0.48</v>
      </c>
      <c r="P5">
        <f t="shared" si="0"/>
        <v>0.05</v>
      </c>
      <c r="Q5">
        <f t="shared" si="1"/>
        <v>0.64</v>
      </c>
      <c r="R5">
        <f t="shared" si="2"/>
        <v>0.36</v>
      </c>
    </row>
    <row r="6" spans="1:18" x14ac:dyDescent="0.25">
      <c r="A6" s="21">
        <v>151</v>
      </c>
      <c r="B6" t="s">
        <v>41</v>
      </c>
      <c r="C6" t="s">
        <v>127</v>
      </c>
      <c r="D6">
        <v>0.1</v>
      </c>
      <c r="E6">
        <v>0.6</v>
      </c>
      <c r="F6">
        <v>0.4</v>
      </c>
      <c r="G6">
        <v>0.17</v>
      </c>
      <c r="H6">
        <v>0.47</v>
      </c>
      <c r="I6">
        <v>0.53</v>
      </c>
      <c r="J6">
        <v>0.31</v>
      </c>
      <c r="K6">
        <v>0.59</v>
      </c>
      <c r="L6">
        <v>0.41</v>
      </c>
      <c r="M6">
        <v>0.16</v>
      </c>
      <c r="N6">
        <v>0.45</v>
      </c>
      <c r="O6">
        <v>0.55000000000000004</v>
      </c>
      <c r="P6">
        <f t="shared" si="0"/>
        <v>0.31</v>
      </c>
      <c r="Q6">
        <f t="shared" si="1"/>
        <v>0.59</v>
      </c>
      <c r="R6">
        <f t="shared" si="2"/>
        <v>0.41</v>
      </c>
    </row>
    <row r="7" spans="1:18" x14ac:dyDescent="0.25">
      <c r="A7" s="21">
        <v>210</v>
      </c>
      <c r="B7" t="s">
        <v>42</v>
      </c>
      <c r="C7" t="s">
        <v>129</v>
      </c>
      <c r="D7">
        <v>0.74</v>
      </c>
      <c r="E7">
        <v>0.25</v>
      </c>
      <c r="F7">
        <v>0.75</v>
      </c>
      <c r="G7">
        <v>0.99</v>
      </c>
      <c r="H7">
        <v>0.63</v>
      </c>
      <c r="I7">
        <v>0.37</v>
      </c>
      <c r="J7">
        <v>0.93</v>
      </c>
      <c r="K7">
        <v>0.54</v>
      </c>
      <c r="L7">
        <v>0.46</v>
      </c>
      <c r="M7">
        <v>0.85</v>
      </c>
      <c r="N7">
        <v>0.53</v>
      </c>
      <c r="O7">
        <v>0.47</v>
      </c>
      <c r="P7">
        <f t="shared" si="0"/>
        <v>0.93</v>
      </c>
      <c r="Q7">
        <f t="shared" si="1"/>
        <v>0.54</v>
      </c>
      <c r="R7">
        <f t="shared" si="2"/>
        <v>0.46</v>
      </c>
    </row>
    <row r="8" spans="1:18" x14ac:dyDescent="0.25">
      <c r="A8" s="21">
        <v>220</v>
      </c>
      <c r="B8" t="s">
        <v>43</v>
      </c>
      <c r="C8" t="s">
        <v>129</v>
      </c>
      <c r="D8">
        <v>0.46</v>
      </c>
      <c r="E8">
        <v>0.23</v>
      </c>
      <c r="F8">
        <v>0.77</v>
      </c>
      <c r="G8">
        <v>0.56000000000000005</v>
      </c>
      <c r="H8">
        <v>0.63</v>
      </c>
      <c r="I8">
        <v>0.37</v>
      </c>
      <c r="J8">
        <v>0.7</v>
      </c>
      <c r="K8">
        <v>0.5</v>
      </c>
      <c r="L8">
        <v>0.5</v>
      </c>
      <c r="M8">
        <v>0.67</v>
      </c>
      <c r="N8">
        <v>0.5</v>
      </c>
      <c r="O8">
        <v>0.5</v>
      </c>
      <c r="P8">
        <f t="shared" si="0"/>
        <v>0.7</v>
      </c>
      <c r="Q8">
        <f t="shared" si="1"/>
        <v>0.5</v>
      </c>
      <c r="R8">
        <f t="shared" si="2"/>
        <v>0.5</v>
      </c>
    </row>
    <row r="9" spans="1:18" x14ac:dyDescent="0.25">
      <c r="A9" s="21">
        <v>221</v>
      </c>
      <c r="B9" t="s">
        <v>44</v>
      </c>
      <c r="C9" t="s">
        <v>129</v>
      </c>
      <c r="D9">
        <v>0.36</v>
      </c>
      <c r="E9">
        <v>0.26</v>
      </c>
      <c r="F9">
        <v>0.74</v>
      </c>
      <c r="G9">
        <v>0.44</v>
      </c>
      <c r="H9">
        <v>0.61</v>
      </c>
      <c r="I9">
        <v>0.39</v>
      </c>
      <c r="J9">
        <v>0.44</v>
      </c>
      <c r="K9">
        <v>0.49</v>
      </c>
      <c r="L9">
        <v>0.51</v>
      </c>
      <c r="M9">
        <v>0.39</v>
      </c>
      <c r="N9">
        <v>0.62</v>
      </c>
      <c r="O9">
        <v>0.38</v>
      </c>
      <c r="P9">
        <f t="shared" si="0"/>
        <v>0.44</v>
      </c>
      <c r="Q9">
        <f t="shared" si="1"/>
        <v>0.49</v>
      </c>
      <c r="R9">
        <f t="shared" si="2"/>
        <v>0.51</v>
      </c>
    </row>
    <row r="10" spans="1:18" x14ac:dyDescent="0.25">
      <c r="A10" s="21">
        <v>231</v>
      </c>
      <c r="B10" t="s">
        <v>45</v>
      </c>
      <c r="C10" t="s">
        <v>129</v>
      </c>
      <c r="D10">
        <v>0.3</v>
      </c>
      <c r="E10">
        <v>0.28000000000000003</v>
      </c>
      <c r="F10">
        <v>0.72</v>
      </c>
      <c r="G10">
        <v>0.36</v>
      </c>
      <c r="H10">
        <v>0.7</v>
      </c>
      <c r="I10">
        <v>0.3</v>
      </c>
      <c r="J10">
        <v>0.86</v>
      </c>
      <c r="K10">
        <v>0.5</v>
      </c>
      <c r="L10">
        <v>0.5</v>
      </c>
      <c r="M10">
        <v>0</v>
      </c>
      <c r="N10">
        <v>0</v>
      </c>
      <c r="O10">
        <v>0</v>
      </c>
      <c r="P10">
        <f t="shared" si="0"/>
        <v>0.86</v>
      </c>
      <c r="Q10">
        <f t="shared" si="1"/>
        <v>0.5</v>
      </c>
      <c r="R10">
        <f t="shared" si="2"/>
        <v>0.5</v>
      </c>
    </row>
    <row r="11" spans="1:18" x14ac:dyDescent="0.25">
      <c r="A11" s="21">
        <v>240</v>
      </c>
      <c r="B11" t="s">
        <v>46</v>
      </c>
      <c r="C11" t="s">
        <v>130</v>
      </c>
      <c r="D11">
        <v>0.41</v>
      </c>
      <c r="E11">
        <v>0.2</v>
      </c>
      <c r="F11">
        <v>0.8</v>
      </c>
      <c r="G11">
        <v>0.59</v>
      </c>
      <c r="H11">
        <v>0.62</v>
      </c>
      <c r="I11">
        <v>0.38</v>
      </c>
      <c r="J11">
        <v>0.63</v>
      </c>
      <c r="K11">
        <v>0.53</v>
      </c>
      <c r="L11">
        <v>0.47</v>
      </c>
      <c r="M11">
        <v>0.64</v>
      </c>
      <c r="N11">
        <v>0.5</v>
      </c>
      <c r="O11">
        <v>0.5</v>
      </c>
      <c r="P11">
        <f t="shared" si="0"/>
        <v>0.64</v>
      </c>
      <c r="Q11">
        <f t="shared" si="1"/>
        <v>0.5</v>
      </c>
      <c r="R11">
        <f t="shared" si="2"/>
        <v>0.5</v>
      </c>
    </row>
    <row r="12" spans="1:18" x14ac:dyDescent="0.25">
      <c r="A12" s="21">
        <v>251</v>
      </c>
      <c r="B12" t="s">
        <v>47</v>
      </c>
      <c r="C12" t="s">
        <v>129</v>
      </c>
      <c r="D12">
        <v>0.24</v>
      </c>
      <c r="E12">
        <v>0.33</v>
      </c>
      <c r="F12">
        <v>0.67</v>
      </c>
      <c r="G12">
        <v>0.3</v>
      </c>
      <c r="H12">
        <v>0.61</v>
      </c>
      <c r="I12">
        <v>0.39</v>
      </c>
      <c r="J12">
        <v>0.23</v>
      </c>
      <c r="K12">
        <v>0.48</v>
      </c>
      <c r="L12">
        <v>0.52</v>
      </c>
      <c r="M12">
        <v>0.21</v>
      </c>
      <c r="N12">
        <v>0.51</v>
      </c>
      <c r="O12">
        <v>0.49</v>
      </c>
      <c r="P12">
        <f t="shared" si="0"/>
        <v>0.23</v>
      </c>
      <c r="Q12">
        <f t="shared" si="1"/>
        <v>0.48</v>
      </c>
      <c r="R12">
        <f t="shared" si="2"/>
        <v>0.52</v>
      </c>
    </row>
    <row r="13" spans="1:18" x14ac:dyDescent="0.25">
      <c r="A13" s="21">
        <v>252</v>
      </c>
      <c r="B13" t="s">
        <v>48</v>
      </c>
      <c r="C13" t="s">
        <v>130</v>
      </c>
      <c r="D13">
        <v>0.19</v>
      </c>
      <c r="E13">
        <v>0.35</v>
      </c>
      <c r="F13">
        <v>0.65</v>
      </c>
      <c r="G13">
        <v>0.23</v>
      </c>
      <c r="H13">
        <v>0.6</v>
      </c>
      <c r="I13">
        <v>0.4</v>
      </c>
      <c r="J13">
        <v>0.31</v>
      </c>
      <c r="K13">
        <v>0.5</v>
      </c>
      <c r="L13">
        <v>0.5</v>
      </c>
      <c r="M13">
        <v>0.41</v>
      </c>
      <c r="N13">
        <v>0.5</v>
      </c>
      <c r="O13">
        <v>0.5</v>
      </c>
      <c r="P13">
        <f t="shared" si="0"/>
        <v>0.41</v>
      </c>
      <c r="Q13">
        <f t="shared" si="1"/>
        <v>0.5</v>
      </c>
      <c r="R13">
        <f t="shared" si="2"/>
        <v>0.5</v>
      </c>
    </row>
    <row r="14" spans="1:18" x14ac:dyDescent="0.25">
      <c r="A14" s="21">
        <v>253</v>
      </c>
      <c r="B14" t="s">
        <v>49</v>
      </c>
      <c r="C14" t="s">
        <v>129</v>
      </c>
      <c r="D14">
        <v>7.0000000000000007E-2</v>
      </c>
      <c r="E14">
        <v>0.6</v>
      </c>
      <c r="F14">
        <v>0.4</v>
      </c>
      <c r="G14">
        <v>0.18</v>
      </c>
      <c r="H14">
        <v>0.53</v>
      </c>
      <c r="I14">
        <v>0.47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 t="shared" si="0"/>
        <v>0</v>
      </c>
      <c r="Q14">
        <f t="shared" si="1"/>
        <v>0</v>
      </c>
      <c r="R14">
        <f t="shared" si="2"/>
        <v>0</v>
      </c>
    </row>
    <row r="15" spans="1:18" x14ac:dyDescent="0.25">
      <c r="A15" s="21">
        <v>254</v>
      </c>
      <c r="B15" t="s">
        <v>50</v>
      </c>
      <c r="C15" t="s">
        <v>51</v>
      </c>
      <c r="D15">
        <v>0.19</v>
      </c>
      <c r="E15">
        <v>0.63</v>
      </c>
      <c r="F15">
        <v>0.37</v>
      </c>
      <c r="G15">
        <v>0.26</v>
      </c>
      <c r="H15">
        <v>0.38</v>
      </c>
      <c r="I15">
        <v>0.62</v>
      </c>
      <c r="J15">
        <v>0.27</v>
      </c>
      <c r="K15">
        <v>0.46</v>
      </c>
      <c r="L15">
        <v>0.54</v>
      </c>
      <c r="M15">
        <v>0.28000000000000003</v>
      </c>
      <c r="N15">
        <v>0.43</v>
      </c>
      <c r="O15">
        <v>0.56999999999999995</v>
      </c>
      <c r="P15">
        <f t="shared" si="0"/>
        <v>0.28000000000000003</v>
      </c>
      <c r="Q15">
        <f t="shared" si="1"/>
        <v>0.43</v>
      </c>
      <c r="R15">
        <f t="shared" si="2"/>
        <v>0.56999999999999995</v>
      </c>
    </row>
    <row r="16" spans="1:18" x14ac:dyDescent="0.25">
      <c r="A16" s="21">
        <v>310</v>
      </c>
      <c r="B16" t="s">
        <v>52</v>
      </c>
      <c r="C16" t="s">
        <v>53</v>
      </c>
      <c r="D16">
        <v>0.47</v>
      </c>
      <c r="E16">
        <v>0.59</v>
      </c>
      <c r="F16">
        <v>0.41</v>
      </c>
      <c r="G16">
        <v>0.6</v>
      </c>
      <c r="H16">
        <v>0.51</v>
      </c>
      <c r="I16">
        <v>0.49</v>
      </c>
      <c r="J16">
        <v>0.72</v>
      </c>
      <c r="K16">
        <v>0.56000000000000005</v>
      </c>
      <c r="L16">
        <v>0.44</v>
      </c>
      <c r="M16">
        <v>0.56000000000000005</v>
      </c>
      <c r="N16">
        <v>0.46</v>
      </c>
      <c r="O16">
        <v>0.54</v>
      </c>
      <c r="P16">
        <f t="shared" si="0"/>
        <v>0.72</v>
      </c>
      <c r="Q16">
        <f t="shared" si="1"/>
        <v>0.56000000000000005</v>
      </c>
      <c r="R16">
        <f t="shared" si="2"/>
        <v>0.44</v>
      </c>
    </row>
    <row r="17" spans="1:18" x14ac:dyDescent="0.25">
      <c r="A17" s="21">
        <v>445</v>
      </c>
      <c r="B17" t="s">
        <v>54</v>
      </c>
      <c r="C17" t="s">
        <v>55</v>
      </c>
      <c r="D17">
        <v>0</v>
      </c>
      <c r="E17">
        <v>0</v>
      </c>
      <c r="F17">
        <v>0</v>
      </c>
      <c r="G17">
        <v>13.73</v>
      </c>
      <c r="H17">
        <v>0.51</v>
      </c>
      <c r="I17">
        <v>0.49</v>
      </c>
      <c r="J17">
        <v>65.069999999999993</v>
      </c>
      <c r="K17">
        <v>0.52</v>
      </c>
      <c r="L17">
        <v>0.48</v>
      </c>
      <c r="M17">
        <v>0</v>
      </c>
      <c r="N17">
        <v>0</v>
      </c>
      <c r="O17">
        <v>0</v>
      </c>
      <c r="P17">
        <f t="shared" si="0"/>
        <v>65.069999999999993</v>
      </c>
      <c r="Q17">
        <f t="shared" si="1"/>
        <v>0.52</v>
      </c>
      <c r="R17">
        <f t="shared" si="2"/>
        <v>0.48</v>
      </c>
    </row>
    <row r="18" spans="1:18" x14ac:dyDescent="0.25">
      <c r="A18" s="21">
        <v>492</v>
      </c>
      <c r="B18" t="s">
        <v>56</v>
      </c>
      <c r="C18" t="s">
        <v>127</v>
      </c>
      <c r="D18">
        <v>1.31</v>
      </c>
      <c r="E18">
        <v>0.51</v>
      </c>
      <c r="F18">
        <v>0.49</v>
      </c>
      <c r="G18">
        <v>3.45</v>
      </c>
      <c r="H18">
        <v>0.56999999999999995</v>
      </c>
      <c r="I18">
        <v>0.43</v>
      </c>
      <c r="J18">
        <v>3.19</v>
      </c>
      <c r="K18">
        <v>0.49</v>
      </c>
      <c r="L18">
        <v>0.51</v>
      </c>
      <c r="M18">
        <v>0</v>
      </c>
      <c r="N18">
        <v>0</v>
      </c>
      <c r="O18">
        <v>0</v>
      </c>
      <c r="P18">
        <f t="shared" si="0"/>
        <v>3.19</v>
      </c>
      <c r="Q18">
        <f t="shared" si="1"/>
        <v>0.49</v>
      </c>
      <c r="R18">
        <f t="shared" si="2"/>
        <v>0.51</v>
      </c>
    </row>
    <row r="19" spans="1:18" x14ac:dyDescent="0.25">
      <c r="A19" s="21">
        <v>560</v>
      </c>
      <c r="B19" t="s">
        <v>57</v>
      </c>
      <c r="C19" t="s">
        <v>127</v>
      </c>
      <c r="D19">
        <v>0.33</v>
      </c>
      <c r="E19">
        <v>0.6</v>
      </c>
      <c r="F19">
        <v>0.4</v>
      </c>
      <c r="G19">
        <v>0.49</v>
      </c>
      <c r="H19">
        <v>0.45</v>
      </c>
      <c r="I19">
        <v>0.55000000000000004</v>
      </c>
      <c r="J19">
        <v>2.78</v>
      </c>
      <c r="K19">
        <v>0.59</v>
      </c>
      <c r="L19">
        <v>0.41</v>
      </c>
      <c r="M19">
        <v>9.99</v>
      </c>
      <c r="N19">
        <v>0.48</v>
      </c>
      <c r="O19">
        <v>0.52</v>
      </c>
      <c r="P19">
        <f t="shared" si="0"/>
        <v>9.99</v>
      </c>
      <c r="Q19">
        <f t="shared" si="1"/>
        <v>0.48</v>
      </c>
      <c r="R19">
        <f t="shared" si="2"/>
        <v>0.52</v>
      </c>
    </row>
    <row r="20" spans="1:18" x14ac:dyDescent="0.25">
      <c r="A20" s="21">
        <v>565</v>
      </c>
      <c r="B20" t="s">
        <v>58</v>
      </c>
      <c r="C20" t="s">
        <v>59</v>
      </c>
      <c r="D20">
        <v>0.78</v>
      </c>
      <c r="E20">
        <v>0.53</v>
      </c>
      <c r="F20">
        <v>0.47</v>
      </c>
      <c r="G20">
        <v>0.79</v>
      </c>
      <c r="H20">
        <v>0.47</v>
      </c>
      <c r="I20">
        <v>0.53</v>
      </c>
      <c r="J20">
        <v>0.11</v>
      </c>
      <c r="K20">
        <v>0.63</v>
      </c>
      <c r="L20">
        <v>0.37</v>
      </c>
      <c r="M20">
        <v>0.11</v>
      </c>
      <c r="N20">
        <v>0.54</v>
      </c>
      <c r="O20">
        <v>0.46</v>
      </c>
      <c r="P20">
        <f t="shared" si="0"/>
        <v>0.11</v>
      </c>
      <c r="Q20">
        <f t="shared" si="1"/>
        <v>0.63</v>
      </c>
      <c r="R20">
        <f t="shared" si="2"/>
        <v>0.37</v>
      </c>
    </row>
    <row r="21" spans="1:18" x14ac:dyDescent="0.25">
      <c r="A21" s="21">
        <v>620</v>
      </c>
      <c r="B21" t="s">
        <v>60</v>
      </c>
      <c r="C21" t="s">
        <v>51</v>
      </c>
      <c r="D21">
        <v>0.17</v>
      </c>
      <c r="E21">
        <v>0.72</v>
      </c>
      <c r="F21">
        <v>0.28000000000000003</v>
      </c>
      <c r="G21">
        <v>0.22</v>
      </c>
      <c r="H21">
        <v>0.33</v>
      </c>
      <c r="I21">
        <v>0.67</v>
      </c>
      <c r="J21">
        <v>0.36</v>
      </c>
      <c r="K21">
        <v>0.5</v>
      </c>
      <c r="L21">
        <v>0.5</v>
      </c>
      <c r="M21">
        <v>0.4</v>
      </c>
      <c r="N21">
        <v>0.56999999999999995</v>
      </c>
      <c r="O21">
        <v>0.43</v>
      </c>
      <c r="P21">
        <f t="shared" si="0"/>
        <v>0.4</v>
      </c>
      <c r="Q21">
        <f t="shared" si="1"/>
        <v>0.56999999999999995</v>
      </c>
      <c r="R21">
        <f t="shared" si="2"/>
        <v>0.43</v>
      </c>
    </row>
    <row r="22" spans="1:18" x14ac:dyDescent="0.25">
      <c r="A22" s="21">
        <v>630</v>
      </c>
      <c r="B22" t="s">
        <v>61</v>
      </c>
      <c r="C22" t="s">
        <v>127</v>
      </c>
      <c r="D22">
        <v>3.69</v>
      </c>
      <c r="E22">
        <v>3.28</v>
      </c>
      <c r="F22">
        <v>0.78</v>
      </c>
      <c r="G22">
        <v>0.22</v>
      </c>
      <c r="H22">
        <v>0.28999999999999998</v>
      </c>
      <c r="I22">
        <v>0.71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 t="shared" si="0"/>
        <v>0</v>
      </c>
      <c r="Q22">
        <f t="shared" si="1"/>
        <v>0</v>
      </c>
      <c r="R22">
        <f t="shared" si="2"/>
        <v>0</v>
      </c>
    </row>
    <row r="23" spans="1:18" x14ac:dyDescent="0.25">
      <c r="A23" s="21">
        <v>640</v>
      </c>
      <c r="B23" t="s">
        <v>62</v>
      </c>
      <c r="C23" t="s">
        <v>127</v>
      </c>
      <c r="D23">
        <v>3.64</v>
      </c>
      <c r="E23">
        <v>0.67</v>
      </c>
      <c r="F23">
        <v>0.33</v>
      </c>
      <c r="G23">
        <v>3.53</v>
      </c>
      <c r="H23">
        <v>0.4</v>
      </c>
      <c r="I23">
        <v>0.6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 t="shared" si="0"/>
        <v>0</v>
      </c>
      <c r="Q23">
        <f t="shared" si="1"/>
        <v>0</v>
      </c>
      <c r="R23">
        <f t="shared" si="2"/>
        <v>0</v>
      </c>
    </row>
    <row r="24" spans="1:18" x14ac:dyDescent="0.25">
      <c r="A24" s="21">
        <v>650</v>
      </c>
      <c r="B24" t="s">
        <v>63</v>
      </c>
      <c r="C24" t="s">
        <v>127</v>
      </c>
      <c r="D24">
        <v>1.1200000000000001</v>
      </c>
      <c r="E24">
        <v>0.5</v>
      </c>
      <c r="F24">
        <v>0.5</v>
      </c>
      <c r="G24">
        <v>1.52</v>
      </c>
      <c r="H24">
        <v>0.46</v>
      </c>
      <c r="I24">
        <v>0.54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 t="shared" si="0"/>
        <v>0</v>
      </c>
      <c r="Q24">
        <f t="shared" si="1"/>
        <v>0</v>
      </c>
      <c r="R24">
        <f t="shared" si="2"/>
        <v>0</v>
      </c>
    </row>
    <row r="25" spans="1:18" x14ac:dyDescent="0.25">
      <c r="A25" s="21">
        <v>710</v>
      </c>
      <c r="B25" t="s">
        <v>64</v>
      </c>
      <c r="C25" t="s">
        <v>127</v>
      </c>
      <c r="D25">
        <v>1.1599999999999999</v>
      </c>
      <c r="E25">
        <v>0.86</v>
      </c>
      <c r="F25">
        <v>0.14000000000000001</v>
      </c>
      <c r="G25">
        <v>1.1499999999999999</v>
      </c>
      <c r="H25">
        <v>0.16</v>
      </c>
      <c r="I25">
        <v>0.84</v>
      </c>
      <c r="J25">
        <v>0.53</v>
      </c>
      <c r="K25">
        <v>0.54</v>
      </c>
      <c r="L25">
        <v>0.46</v>
      </c>
      <c r="M25">
        <v>0.21</v>
      </c>
      <c r="N25">
        <v>0.57999999999999996</v>
      </c>
      <c r="O25">
        <v>0.42</v>
      </c>
      <c r="P25">
        <f t="shared" si="0"/>
        <v>0.53</v>
      </c>
      <c r="Q25">
        <f t="shared" si="1"/>
        <v>0.54</v>
      </c>
      <c r="R25">
        <f t="shared" si="2"/>
        <v>0.46</v>
      </c>
    </row>
    <row r="26" spans="1:18" x14ac:dyDescent="0.25">
      <c r="A26" s="21">
        <v>712</v>
      </c>
      <c r="B26" t="s">
        <v>65</v>
      </c>
      <c r="C26" t="s">
        <v>127</v>
      </c>
      <c r="D26">
        <v>1.92</v>
      </c>
      <c r="E26">
        <v>0.83</v>
      </c>
      <c r="F26">
        <v>0.17</v>
      </c>
      <c r="G26">
        <v>2.4500000000000002</v>
      </c>
      <c r="H26">
        <v>0.32</v>
      </c>
      <c r="I26">
        <v>0.68</v>
      </c>
      <c r="J26">
        <v>0.4</v>
      </c>
      <c r="K26">
        <v>0.5</v>
      </c>
      <c r="L26">
        <v>0.5</v>
      </c>
      <c r="M26">
        <v>0</v>
      </c>
      <c r="N26">
        <v>0</v>
      </c>
      <c r="O26">
        <v>0</v>
      </c>
      <c r="P26">
        <f t="shared" si="0"/>
        <v>0.4</v>
      </c>
      <c r="Q26">
        <f t="shared" si="1"/>
        <v>0.5</v>
      </c>
      <c r="R26">
        <f t="shared" si="2"/>
        <v>0.5</v>
      </c>
    </row>
    <row r="27" spans="1:18" x14ac:dyDescent="0.25">
      <c r="A27" s="21">
        <v>720</v>
      </c>
      <c r="B27" t="s">
        <v>66</v>
      </c>
      <c r="C27" t="s">
        <v>127</v>
      </c>
      <c r="D27">
        <v>2.78</v>
      </c>
      <c r="E27">
        <v>0.78</v>
      </c>
      <c r="F27">
        <v>0.22</v>
      </c>
      <c r="G27">
        <v>3.46</v>
      </c>
      <c r="H27">
        <v>0.28000000000000003</v>
      </c>
      <c r="I27">
        <v>0.72</v>
      </c>
      <c r="J27">
        <v>3.1</v>
      </c>
      <c r="K27">
        <v>0.56999999999999995</v>
      </c>
      <c r="L27">
        <v>0.43</v>
      </c>
      <c r="M27">
        <v>0.32</v>
      </c>
      <c r="N27">
        <v>0.52</v>
      </c>
      <c r="O27">
        <v>0.48</v>
      </c>
      <c r="P27">
        <f t="shared" si="0"/>
        <v>3.1</v>
      </c>
      <c r="Q27">
        <f t="shared" si="1"/>
        <v>0.56999999999999995</v>
      </c>
      <c r="R27">
        <f t="shared" si="2"/>
        <v>0.43</v>
      </c>
    </row>
    <row r="28" spans="1:18" x14ac:dyDescent="0.25">
      <c r="A28" s="21">
        <v>812</v>
      </c>
      <c r="B28" t="s">
        <v>67</v>
      </c>
      <c r="C28" t="s">
        <v>127</v>
      </c>
      <c r="D28">
        <v>1.57</v>
      </c>
      <c r="E28">
        <v>0.63</v>
      </c>
      <c r="F28">
        <v>0.37</v>
      </c>
      <c r="G28">
        <v>2.06</v>
      </c>
      <c r="H28">
        <v>0.47</v>
      </c>
      <c r="I28">
        <v>0.53</v>
      </c>
      <c r="J28">
        <v>9.58</v>
      </c>
      <c r="K28">
        <v>0.51</v>
      </c>
      <c r="L28">
        <v>0.49</v>
      </c>
      <c r="M28">
        <v>4.57</v>
      </c>
      <c r="N28">
        <v>0.45</v>
      </c>
      <c r="O28">
        <v>0.55000000000000004</v>
      </c>
      <c r="P28">
        <f t="shared" si="0"/>
        <v>9.58</v>
      </c>
      <c r="Q28">
        <f t="shared" si="1"/>
        <v>0.51</v>
      </c>
      <c r="R28">
        <f t="shared" si="2"/>
        <v>0.49</v>
      </c>
    </row>
    <row r="29" spans="1:18" x14ac:dyDescent="0.25">
      <c r="A29" s="21">
        <v>813</v>
      </c>
      <c r="B29" t="s">
        <v>68</v>
      </c>
      <c r="C29" t="s">
        <v>127</v>
      </c>
      <c r="D29">
        <v>1.85</v>
      </c>
      <c r="E29">
        <v>0.56000000000000005</v>
      </c>
      <c r="F29">
        <v>0.44</v>
      </c>
      <c r="G29">
        <v>4.33</v>
      </c>
      <c r="H29">
        <v>0.49</v>
      </c>
      <c r="I29">
        <v>0.51</v>
      </c>
      <c r="J29">
        <v>5.57</v>
      </c>
      <c r="K29">
        <v>0.5</v>
      </c>
      <c r="L29">
        <v>0.5</v>
      </c>
      <c r="M29">
        <v>5.18</v>
      </c>
      <c r="N29">
        <v>0.51</v>
      </c>
      <c r="O29">
        <v>0.49</v>
      </c>
      <c r="P29">
        <f t="shared" si="0"/>
        <v>5.57</v>
      </c>
      <c r="Q29">
        <f t="shared" si="1"/>
        <v>0.5</v>
      </c>
      <c r="R29">
        <f t="shared" si="2"/>
        <v>0.5</v>
      </c>
    </row>
    <row r="30" spans="1:18" x14ac:dyDescent="0.25">
      <c r="A30" s="21">
        <v>815</v>
      </c>
      <c r="B30" t="s">
        <v>69</v>
      </c>
      <c r="C30" t="s">
        <v>127</v>
      </c>
      <c r="D30">
        <v>1.17</v>
      </c>
      <c r="E30">
        <v>0.69</v>
      </c>
      <c r="F30">
        <v>0.31</v>
      </c>
      <c r="G30">
        <v>4.38</v>
      </c>
      <c r="H30">
        <v>0.5</v>
      </c>
      <c r="I30">
        <v>0.5</v>
      </c>
      <c r="J30">
        <v>6.94</v>
      </c>
      <c r="K30">
        <v>0.51</v>
      </c>
      <c r="L30">
        <v>0.49</v>
      </c>
      <c r="M30">
        <v>7.87</v>
      </c>
      <c r="N30">
        <v>0.52</v>
      </c>
      <c r="O30">
        <v>0.48</v>
      </c>
      <c r="P30">
        <f t="shared" si="0"/>
        <v>7.87</v>
      </c>
      <c r="Q30">
        <f t="shared" si="1"/>
        <v>0.52</v>
      </c>
      <c r="R30">
        <f t="shared" si="2"/>
        <v>0.48</v>
      </c>
    </row>
    <row r="31" spans="1:18" x14ac:dyDescent="0.25">
      <c r="A31" s="21">
        <v>816</v>
      </c>
      <c r="B31" t="s">
        <v>70</v>
      </c>
      <c r="C31" t="s">
        <v>127</v>
      </c>
      <c r="D31">
        <v>1.08</v>
      </c>
      <c r="E31">
        <v>0.54</v>
      </c>
      <c r="F31">
        <v>0.46</v>
      </c>
      <c r="G31">
        <v>2.68</v>
      </c>
      <c r="H31">
        <v>0.47</v>
      </c>
      <c r="I31">
        <v>0.53</v>
      </c>
      <c r="J31">
        <v>2.25</v>
      </c>
      <c r="K31">
        <v>0.56000000000000005</v>
      </c>
      <c r="L31">
        <v>0.44</v>
      </c>
      <c r="M31">
        <v>0</v>
      </c>
      <c r="N31">
        <v>0</v>
      </c>
      <c r="O31">
        <v>0</v>
      </c>
      <c r="P31">
        <f t="shared" si="0"/>
        <v>2.25</v>
      </c>
      <c r="Q31">
        <f t="shared" si="1"/>
        <v>0.56000000000000005</v>
      </c>
      <c r="R31">
        <f t="shared" si="2"/>
        <v>0.44</v>
      </c>
    </row>
    <row r="32" spans="1:18" x14ac:dyDescent="0.25">
      <c r="A32" s="21">
        <v>817</v>
      </c>
      <c r="B32" t="s">
        <v>71</v>
      </c>
      <c r="C32" t="s">
        <v>127</v>
      </c>
      <c r="D32">
        <v>2.4300000000000002</v>
      </c>
      <c r="E32">
        <v>0.5</v>
      </c>
      <c r="F32">
        <v>0.5</v>
      </c>
      <c r="G32">
        <v>6.94</v>
      </c>
      <c r="H32">
        <v>0.5</v>
      </c>
      <c r="I32">
        <v>0.5</v>
      </c>
      <c r="J32">
        <v>20.059999999999999</v>
      </c>
      <c r="K32">
        <v>0.5</v>
      </c>
      <c r="L32">
        <v>0.5</v>
      </c>
      <c r="M32">
        <v>18.760000000000002</v>
      </c>
      <c r="N32">
        <v>0.5</v>
      </c>
      <c r="O32">
        <v>0.5</v>
      </c>
      <c r="P32">
        <f t="shared" si="0"/>
        <v>20.059999999999999</v>
      </c>
      <c r="Q32">
        <f t="shared" si="1"/>
        <v>0.5</v>
      </c>
      <c r="R32">
        <f t="shared" si="2"/>
        <v>0.5</v>
      </c>
    </row>
    <row r="33" spans="1:18" x14ac:dyDescent="0.25">
      <c r="A33" s="21">
        <v>818</v>
      </c>
      <c r="B33" t="s">
        <v>72</v>
      </c>
      <c r="C33" t="s">
        <v>127</v>
      </c>
      <c r="D33">
        <v>2.4</v>
      </c>
      <c r="E33">
        <v>0.5</v>
      </c>
      <c r="F33">
        <v>0.5</v>
      </c>
      <c r="G33">
        <v>5.18</v>
      </c>
      <c r="H33">
        <v>0.5</v>
      </c>
      <c r="I33">
        <v>0.5</v>
      </c>
      <c r="J33">
        <v>5.53</v>
      </c>
      <c r="K33">
        <v>0.5</v>
      </c>
      <c r="L33">
        <v>0.5</v>
      </c>
      <c r="M33">
        <v>5.7</v>
      </c>
      <c r="N33">
        <v>0.5</v>
      </c>
      <c r="O33">
        <v>0.5</v>
      </c>
      <c r="P33">
        <f t="shared" si="0"/>
        <v>5.7</v>
      </c>
      <c r="Q33">
        <f t="shared" si="1"/>
        <v>0.5</v>
      </c>
      <c r="R33">
        <f t="shared" si="2"/>
        <v>0.5</v>
      </c>
    </row>
    <row r="34" spans="1:18" x14ac:dyDescent="0.25">
      <c r="A34" s="21">
        <v>820</v>
      </c>
      <c r="B34" t="s">
        <v>73</v>
      </c>
      <c r="C34" t="s">
        <v>127</v>
      </c>
      <c r="D34">
        <v>0.94</v>
      </c>
      <c r="E34">
        <v>0.62</v>
      </c>
      <c r="F34">
        <v>0.38</v>
      </c>
      <c r="G34">
        <v>3.81</v>
      </c>
      <c r="H34">
        <v>0.48</v>
      </c>
      <c r="I34">
        <v>0.52</v>
      </c>
      <c r="J34">
        <v>4.5</v>
      </c>
      <c r="K34">
        <v>0.52</v>
      </c>
      <c r="L34">
        <v>0.48</v>
      </c>
      <c r="M34">
        <v>2.79</v>
      </c>
      <c r="N34">
        <v>0.49</v>
      </c>
      <c r="O34">
        <v>0.51</v>
      </c>
      <c r="P34">
        <f t="shared" si="0"/>
        <v>4.5</v>
      </c>
      <c r="Q34">
        <f t="shared" si="1"/>
        <v>0.52</v>
      </c>
      <c r="R34">
        <f t="shared" si="2"/>
        <v>0.48</v>
      </c>
    </row>
    <row r="35" spans="1:18" x14ac:dyDescent="0.25">
      <c r="A35" s="21">
        <v>840</v>
      </c>
      <c r="B35" t="s">
        <v>74</v>
      </c>
      <c r="C35" t="s">
        <v>127</v>
      </c>
      <c r="D35">
        <v>1.87</v>
      </c>
      <c r="E35">
        <v>0.73</v>
      </c>
      <c r="F35">
        <v>0.27</v>
      </c>
      <c r="G35">
        <v>2.4300000000000002</v>
      </c>
      <c r="H35">
        <v>0.4</v>
      </c>
      <c r="I35">
        <v>0.6</v>
      </c>
      <c r="J35">
        <v>4.0199999999999996</v>
      </c>
      <c r="K35">
        <v>0.5</v>
      </c>
      <c r="L35">
        <v>0.5</v>
      </c>
      <c r="M35">
        <v>0</v>
      </c>
      <c r="N35">
        <v>0</v>
      </c>
      <c r="O35">
        <v>0</v>
      </c>
      <c r="P35">
        <f t="shared" si="0"/>
        <v>4.0199999999999996</v>
      </c>
      <c r="Q35">
        <f t="shared" si="1"/>
        <v>0.5</v>
      </c>
      <c r="R35">
        <f t="shared" si="2"/>
        <v>0.5</v>
      </c>
    </row>
    <row r="36" spans="1:18" x14ac:dyDescent="0.25">
      <c r="A36" s="21">
        <v>841</v>
      </c>
      <c r="B36" t="s">
        <v>75</v>
      </c>
      <c r="C36" t="s">
        <v>127</v>
      </c>
      <c r="D36">
        <v>2.13</v>
      </c>
      <c r="E36">
        <v>0.76</v>
      </c>
      <c r="F36">
        <v>0.24</v>
      </c>
      <c r="G36">
        <v>3.75</v>
      </c>
      <c r="H36">
        <v>0.47</v>
      </c>
      <c r="I36">
        <v>0.53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 t="shared" si="0"/>
        <v>0</v>
      </c>
      <c r="Q36">
        <f t="shared" si="1"/>
        <v>0</v>
      </c>
      <c r="R36">
        <f t="shared" si="2"/>
        <v>0</v>
      </c>
    </row>
    <row r="37" spans="1:18" x14ac:dyDescent="0.25">
      <c r="A37" s="21">
        <v>843</v>
      </c>
      <c r="B37" t="s">
        <v>76</v>
      </c>
      <c r="C37" t="s">
        <v>127</v>
      </c>
      <c r="D37">
        <v>2.59</v>
      </c>
      <c r="E37">
        <v>0.55000000000000004</v>
      </c>
      <c r="F37">
        <v>0.45</v>
      </c>
      <c r="G37">
        <v>4.91</v>
      </c>
      <c r="H37">
        <v>0.48</v>
      </c>
      <c r="I37">
        <v>0.52</v>
      </c>
      <c r="J37">
        <v>11.53</v>
      </c>
      <c r="K37">
        <v>0.51</v>
      </c>
      <c r="L37">
        <v>0.49</v>
      </c>
      <c r="M37">
        <v>0</v>
      </c>
      <c r="N37">
        <v>0</v>
      </c>
      <c r="O37">
        <v>0</v>
      </c>
      <c r="P37">
        <f t="shared" si="0"/>
        <v>11.53</v>
      </c>
      <c r="Q37">
        <f t="shared" si="1"/>
        <v>0.51</v>
      </c>
      <c r="R37">
        <f t="shared" si="2"/>
        <v>0.49</v>
      </c>
    </row>
    <row r="38" spans="1:18" x14ac:dyDescent="0.25">
      <c r="A38" s="21">
        <v>848</v>
      </c>
      <c r="B38" t="s">
        <v>77</v>
      </c>
      <c r="C38" t="s">
        <v>127</v>
      </c>
      <c r="D38">
        <v>2.72</v>
      </c>
      <c r="E38">
        <v>0.64</v>
      </c>
      <c r="F38">
        <v>0.36</v>
      </c>
      <c r="G38">
        <v>3.98</v>
      </c>
      <c r="H38">
        <v>0.43</v>
      </c>
      <c r="I38">
        <v>0.56999999999999995</v>
      </c>
      <c r="J38">
        <v>5.05</v>
      </c>
      <c r="K38">
        <v>0.47</v>
      </c>
      <c r="L38">
        <v>0.53</v>
      </c>
      <c r="M38">
        <v>0</v>
      </c>
      <c r="N38">
        <v>0</v>
      </c>
      <c r="O38">
        <v>0</v>
      </c>
      <c r="P38">
        <f t="shared" si="0"/>
        <v>5.05</v>
      </c>
      <c r="Q38">
        <f t="shared" si="1"/>
        <v>0.47</v>
      </c>
      <c r="R38">
        <f t="shared" si="2"/>
        <v>0.53</v>
      </c>
    </row>
    <row r="39" spans="1:18" x14ac:dyDescent="0.25">
      <c r="A39" s="21">
        <v>850</v>
      </c>
      <c r="B39" t="s">
        <v>78</v>
      </c>
      <c r="C39" t="s">
        <v>127</v>
      </c>
      <c r="D39">
        <v>3.82</v>
      </c>
      <c r="E39">
        <v>0.6</v>
      </c>
      <c r="F39">
        <v>0.4</v>
      </c>
      <c r="G39">
        <v>9.24</v>
      </c>
      <c r="H39">
        <v>0.51</v>
      </c>
      <c r="I39">
        <v>0.49</v>
      </c>
      <c r="J39">
        <v>10.34</v>
      </c>
      <c r="K39">
        <v>0.51</v>
      </c>
      <c r="L39">
        <v>0.49</v>
      </c>
      <c r="M39">
        <v>18.940000000000001</v>
      </c>
      <c r="N39">
        <v>0.5</v>
      </c>
      <c r="O39">
        <v>0.5</v>
      </c>
      <c r="P39">
        <f t="shared" si="0"/>
        <v>18.940000000000001</v>
      </c>
      <c r="Q39">
        <f t="shared" si="1"/>
        <v>0.5</v>
      </c>
      <c r="R39">
        <f t="shared" si="2"/>
        <v>0.5</v>
      </c>
    </row>
    <row r="40" spans="1:18" x14ac:dyDescent="0.25">
      <c r="A40" s="21">
        <v>851</v>
      </c>
      <c r="B40" t="s">
        <v>89</v>
      </c>
      <c r="C40" t="s">
        <v>127</v>
      </c>
      <c r="D40">
        <v>62.54</v>
      </c>
      <c r="E40">
        <v>0.5</v>
      </c>
      <c r="F40">
        <v>0.5</v>
      </c>
      <c r="G40">
        <v>49.11</v>
      </c>
      <c r="H40">
        <v>0.51</v>
      </c>
      <c r="I40">
        <v>0.49</v>
      </c>
      <c r="J40">
        <v>79.12</v>
      </c>
      <c r="K40">
        <v>0.5</v>
      </c>
      <c r="L40">
        <v>0.5</v>
      </c>
      <c r="M40">
        <v>74.33</v>
      </c>
      <c r="N40">
        <v>0.47</v>
      </c>
      <c r="O40">
        <v>0.53</v>
      </c>
      <c r="P40">
        <f t="shared" si="0"/>
        <v>79.12</v>
      </c>
      <c r="Q40">
        <f t="shared" si="1"/>
        <v>0.5</v>
      </c>
      <c r="R40">
        <f t="shared" si="2"/>
        <v>0.5</v>
      </c>
    </row>
    <row r="41" spans="1:18" x14ac:dyDescent="0.25">
      <c r="A41" s="21">
        <v>861</v>
      </c>
      <c r="B41" t="s">
        <v>90</v>
      </c>
      <c r="C41" t="s">
        <v>127</v>
      </c>
      <c r="D41">
        <v>0.34</v>
      </c>
      <c r="E41">
        <v>0.8</v>
      </c>
      <c r="F41">
        <v>0.2</v>
      </c>
      <c r="G41">
        <v>2.02</v>
      </c>
      <c r="H41">
        <v>0.48</v>
      </c>
      <c r="I41">
        <v>0.52</v>
      </c>
      <c r="J41">
        <v>4.21</v>
      </c>
      <c r="K41">
        <v>0.51</v>
      </c>
      <c r="L41">
        <v>0.49</v>
      </c>
      <c r="M41">
        <v>5.75</v>
      </c>
      <c r="N41">
        <v>0.49</v>
      </c>
      <c r="O41">
        <v>0.51</v>
      </c>
      <c r="P41">
        <f t="shared" si="0"/>
        <v>5.75</v>
      </c>
      <c r="Q41">
        <f t="shared" si="1"/>
        <v>0.49</v>
      </c>
      <c r="R41">
        <f t="shared" si="2"/>
        <v>0.51</v>
      </c>
    </row>
    <row r="42" spans="1:18" x14ac:dyDescent="0.25">
      <c r="A42" s="21">
        <v>862</v>
      </c>
      <c r="B42" t="s">
        <v>91</v>
      </c>
      <c r="C42" t="s">
        <v>127</v>
      </c>
      <c r="D42">
        <v>1.57</v>
      </c>
      <c r="E42">
        <v>0.56999999999999995</v>
      </c>
      <c r="F42">
        <v>0.43</v>
      </c>
      <c r="G42">
        <v>2.33</v>
      </c>
      <c r="H42">
        <v>0.49</v>
      </c>
      <c r="I42">
        <v>0.51</v>
      </c>
      <c r="J42">
        <v>4.4400000000000004</v>
      </c>
      <c r="K42">
        <v>0.51</v>
      </c>
      <c r="L42">
        <v>0.49</v>
      </c>
      <c r="M42">
        <v>7.05</v>
      </c>
      <c r="N42">
        <v>0.52</v>
      </c>
      <c r="O42">
        <v>0.48</v>
      </c>
      <c r="P42">
        <f t="shared" si="0"/>
        <v>7.05</v>
      </c>
      <c r="Q42">
        <f t="shared" si="1"/>
        <v>0.52</v>
      </c>
      <c r="R42">
        <f t="shared" si="2"/>
        <v>0.48</v>
      </c>
    </row>
    <row r="43" spans="1:18" x14ac:dyDescent="0.25">
      <c r="A43" s="21">
        <v>863</v>
      </c>
      <c r="B43" t="s">
        <v>92</v>
      </c>
      <c r="C43" t="s">
        <v>127</v>
      </c>
      <c r="D43">
        <v>0.32</v>
      </c>
      <c r="E43">
        <v>0.64</v>
      </c>
      <c r="F43">
        <v>0.36</v>
      </c>
      <c r="G43">
        <v>4.26</v>
      </c>
      <c r="H43">
        <v>0.49</v>
      </c>
      <c r="I43">
        <v>0.51</v>
      </c>
      <c r="J43">
        <v>7.02</v>
      </c>
      <c r="K43">
        <v>0.51</v>
      </c>
      <c r="L43">
        <v>0.49</v>
      </c>
      <c r="M43">
        <v>6.59</v>
      </c>
      <c r="N43">
        <v>0.5</v>
      </c>
      <c r="O43">
        <v>0.5</v>
      </c>
      <c r="P43">
        <f t="shared" si="0"/>
        <v>7.02</v>
      </c>
      <c r="Q43">
        <f t="shared" si="1"/>
        <v>0.51</v>
      </c>
      <c r="R43">
        <f t="shared" si="2"/>
        <v>0.49</v>
      </c>
    </row>
    <row r="44" spans="1:18" x14ac:dyDescent="0.25">
      <c r="A44" s="21">
        <v>864</v>
      </c>
      <c r="B44" t="s">
        <v>93</v>
      </c>
      <c r="C44" t="s">
        <v>127</v>
      </c>
      <c r="D44">
        <v>0</v>
      </c>
      <c r="E44">
        <v>0</v>
      </c>
      <c r="F44">
        <v>0</v>
      </c>
      <c r="G44">
        <v>5</v>
      </c>
      <c r="H44">
        <v>0.5</v>
      </c>
      <c r="I44">
        <v>0.5</v>
      </c>
      <c r="J44">
        <v>5.53</v>
      </c>
      <c r="K44">
        <v>0.46</v>
      </c>
      <c r="L44">
        <v>0.54</v>
      </c>
      <c r="M44">
        <v>0</v>
      </c>
      <c r="N44">
        <v>0</v>
      </c>
      <c r="O44">
        <v>0</v>
      </c>
      <c r="P44">
        <f t="shared" si="0"/>
        <v>5.53</v>
      </c>
      <c r="Q44">
        <f t="shared" si="1"/>
        <v>0.46</v>
      </c>
      <c r="R44">
        <f t="shared" si="2"/>
        <v>0.54</v>
      </c>
    </row>
    <row r="45" spans="1:18" x14ac:dyDescent="0.25">
      <c r="A45" s="21">
        <v>866</v>
      </c>
      <c r="B45" t="s">
        <v>94</v>
      </c>
      <c r="C45" t="s">
        <v>127</v>
      </c>
      <c r="D45">
        <v>0</v>
      </c>
      <c r="E45">
        <v>0</v>
      </c>
      <c r="F45">
        <v>0</v>
      </c>
      <c r="G45">
        <v>3.55</v>
      </c>
      <c r="H45">
        <v>0.5</v>
      </c>
      <c r="I45">
        <v>0.5</v>
      </c>
      <c r="J45">
        <v>7.06</v>
      </c>
      <c r="K45">
        <v>0.49</v>
      </c>
      <c r="L45">
        <v>0.51</v>
      </c>
      <c r="M45">
        <v>0</v>
      </c>
      <c r="N45">
        <v>0</v>
      </c>
      <c r="O45">
        <v>0</v>
      </c>
      <c r="P45">
        <f t="shared" si="0"/>
        <v>7.06</v>
      </c>
      <c r="Q45">
        <f t="shared" si="1"/>
        <v>0.49</v>
      </c>
      <c r="R45">
        <f t="shared" si="2"/>
        <v>0.51</v>
      </c>
    </row>
    <row r="46" spans="1:18" x14ac:dyDescent="0.25">
      <c r="A46" s="21">
        <v>867</v>
      </c>
      <c r="B46" t="s">
        <v>95</v>
      </c>
      <c r="C46" t="s">
        <v>127</v>
      </c>
      <c r="D46">
        <v>0</v>
      </c>
      <c r="E46">
        <v>0</v>
      </c>
      <c r="F46">
        <v>0</v>
      </c>
      <c r="G46">
        <v>2.77</v>
      </c>
      <c r="H46">
        <v>0.51</v>
      </c>
      <c r="I46">
        <v>0.49</v>
      </c>
      <c r="J46">
        <v>2.99</v>
      </c>
      <c r="K46">
        <v>0.49</v>
      </c>
      <c r="L46">
        <v>0.51</v>
      </c>
      <c r="M46">
        <v>0</v>
      </c>
      <c r="N46">
        <v>0</v>
      </c>
      <c r="O46">
        <v>0</v>
      </c>
      <c r="P46">
        <f t="shared" si="0"/>
        <v>2.99</v>
      </c>
      <c r="Q46">
        <f t="shared" si="1"/>
        <v>0.49</v>
      </c>
      <c r="R46">
        <f t="shared" si="2"/>
        <v>0.51</v>
      </c>
    </row>
    <row r="47" spans="1:18" x14ac:dyDescent="0.25">
      <c r="A47" s="21">
        <v>868</v>
      </c>
      <c r="B47" t="s">
        <v>96</v>
      </c>
      <c r="C47" t="s">
        <v>127</v>
      </c>
      <c r="D47">
        <v>1.27</v>
      </c>
      <c r="E47">
        <v>0.5</v>
      </c>
      <c r="F47">
        <v>0.5</v>
      </c>
      <c r="G47">
        <v>15.83</v>
      </c>
      <c r="H47">
        <v>0.52</v>
      </c>
      <c r="I47">
        <v>0.48</v>
      </c>
      <c r="J47">
        <v>21.3</v>
      </c>
      <c r="K47">
        <v>0.53</v>
      </c>
      <c r="L47">
        <v>0.47</v>
      </c>
      <c r="M47">
        <v>0</v>
      </c>
      <c r="N47">
        <v>0</v>
      </c>
      <c r="O47">
        <v>0</v>
      </c>
      <c r="P47">
        <f t="shared" si="0"/>
        <v>21.3</v>
      </c>
      <c r="Q47">
        <f t="shared" si="1"/>
        <v>0.53</v>
      </c>
      <c r="R47">
        <f t="shared" si="2"/>
        <v>0.47</v>
      </c>
    </row>
    <row r="48" spans="1:18" x14ac:dyDescent="0.25">
      <c r="A48" s="21">
        <v>869</v>
      </c>
      <c r="B48" t="s">
        <v>97</v>
      </c>
      <c r="C48" t="s">
        <v>127</v>
      </c>
      <c r="D48">
        <v>0.56999999999999995</v>
      </c>
      <c r="E48">
        <v>0.64</v>
      </c>
      <c r="F48">
        <v>0.36</v>
      </c>
      <c r="G48">
        <v>1.57</v>
      </c>
      <c r="H48">
        <v>0.53</v>
      </c>
      <c r="I48">
        <v>0.47</v>
      </c>
      <c r="J48">
        <v>3.4</v>
      </c>
      <c r="K48">
        <v>0.54</v>
      </c>
      <c r="L48">
        <v>0.46</v>
      </c>
      <c r="M48">
        <v>0</v>
      </c>
      <c r="N48">
        <v>0</v>
      </c>
      <c r="O48">
        <v>0</v>
      </c>
      <c r="P48">
        <f t="shared" si="0"/>
        <v>3.4</v>
      </c>
      <c r="Q48">
        <f t="shared" si="1"/>
        <v>0.54</v>
      </c>
      <c r="R48">
        <f t="shared" si="2"/>
        <v>0.46</v>
      </c>
    </row>
    <row r="49" spans="1:18" x14ac:dyDescent="0.25">
      <c r="A49" s="21">
        <v>872</v>
      </c>
      <c r="B49" t="s">
        <v>98</v>
      </c>
      <c r="C49" t="s">
        <v>127</v>
      </c>
      <c r="D49">
        <v>0</v>
      </c>
      <c r="E49">
        <v>0</v>
      </c>
      <c r="F49">
        <v>0</v>
      </c>
      <c r="G49">
        <v>2.2200000000000002</v>
      </c>
      <c r="H49">
        <v>0.41</v>
      </c>
      <c r="I49">
        <v>0.59</v>
      </c>
      <c r="J49">
        <v>6.97</v>
      </c>
      <c r="K49">
        <v>0.51</v>
      </c>
      <c r="L49">
        <v>0.49</v>
      </c>
      <c r="M49">
        <v>0</v>
      </c>
      <c r="N49">
        <v>0</v>
      </c>
      <c r="O49">
        <v>0</v>
      </c>
      <c r="P49">
        <f t="shared" si="0"/>
        <v>6.97</v>
      </c>
      <c r="Q49">
        <f t="shared" si="1"/>
        <v>0.51</v>
      </c>
      <c r="R49">
        <f t="shared" si="2"/>
        <v>0.49</v>
      </c>
    </row>
    <row r="50" spans="1:18" x14ac:dyDescent="0.25">
      <c r="A50" s="21">
        <v>875</v>
      </c>
      <c r="B50" t="s">
        <v>99</v>
      </c>
      <c r="C50" t="s">
        <v>127</v>
      </c>
      <c r="D50">
        <v>0.57999999999999996</v>
      </c>
      <c r="E50">
        <v>0.64</v>
      </c>
      <c r="F50">
        <v>0.36</v>
      </c>
      <c r="G50">
        <v>1.95</v>
      </c>
      <c r="H50">
        <v>0.5</v>
      </c>
      <c r="I50">
        <v>0.5</v>
      </c>
      <c r="J50">
        <v>3.45</v>
      </c>
      <c r="K50">
        <v>0.53</v>
      </c>
      <c r="L50">
        <v>0.47</v>
      </c>
      <c r="M50">
        <v>0</v>
      </c>
      <c r="N50">
        <v>0</v>
      </c>
      <c r="O50">
        <v>0</v>
      </c>
      <c r="P50">
        <f t="shared" si="0"/>
        <v>3.45</v>
      </c>
      <c r="Q50">
        <f t="shared" si="1"/>
        <v>0.53</v>
      </c>
      <c r="R50">
        <f t="shared" si="2"/>
        <v>0.47</v>
      </c>
    </row>
    <row r="51" spans="1:18" x14ac:dyDescent="0.25">
      <c r="A51" s="21">
        <v>876</v>
      </c>
      <c r="B51" t="s">
        <v>100</v>
      </c>
      <c r="C51" t="s">
        <v>127</v>
      </c>
      <c r="D51">
        <v>1</v>
      </c>
      <c r="E51">
        <v>0.8</v>
      </c>
      <c r="F51">
        <v>0.2</v>
      </c>
      <c r="G51">
        <v>4.12</v>
      </c>
      <c r="H51">
        <v>0.51</v>
      </c>
      <c r="I51">
        <v>0.49</v>
      </c>
      <c r="J51">
        <v>5.32</v>
      </c>
      <c r="K51">
        <v>0.5</v>
      </c>
      <c r="L51">
        <v>0.5</v>
      </c>
      <c r="M51">
        <v>0</v>
      </c>
      <c r="N51">
        <v>0</v>
      </c>
      <c r="O51">
        <v>0</v>
      </c>
      <c r="P51">
        <f t="shared" si="0"/>
        <v>5.32</v>
      </c>
      <c r="Q51">
        <f t="shared" si="1"/>
        <v>0.5</v>
      </c>
      <c r="R51">
        <f t="shared" si="2"/>
        <v>0.5</v>
      </c>
    </row>
    <row r="52" spans="1:18" x14ac:dyDescent="0.25">
      <c r="A52" s="21">
        <v>879</v>
      </c>
      <c r="B52" t="s">
        <v>101</v>
      </c>
      <c r="C52" t="s">
        <v>127</v>
      </c>
      <c r="D52">
        <v>4.6500000000000004</v>
      </c>
      <c r="E52">
        <v>0.49</v>
      </c>
      <c r="F52">
        <v>0.51</v>
      </c>
      <c r="G52">
        <v>6.21</v>
      </c>
      <c r="H52">
        <v>0.46</v>
      </c>
      <c r="I52">
        <v>0.54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f t="shared" si="0"/>
        <v>0</v>
      </c>
      <c r="Q52">
        <f t="shared" si="1"/>
        <v>0</v>
      </c>
      <c r="R52">
        <f t="shared" si="2"/>
        <v>0</v>
      </c>
    </row>
    <row r="53" spans="1:18" x14ac:dyDescent="0.25">
      <c r="A53" s="21">
        <v>880</v>
      </c>
      <c r="B53" t="s">
        <v>102</v>
      </c>
      <c r="C53" t="s">
        <v>127</v>
      </c>
      <c r="D53">
        <v>2.94</v>
      </c>
      <c r="E53">
        <v>0.65</v>
      </c>
      <c r="F53">
        <v>0.35</v>
      </c>
      <c r="G53">
        <v>8.51</v>
      </c>
      <c r="H53">
        <v>0.49</v>
      </c>
      <c r="I53">
        <v>0.51</v>
      </c>
      <c r="J53">
        <v>10.68</v>
      </c>
      <c r="K53">
        <v>0.49</v>
      </c>
      <c r="L53">
        <v>0.51</v>
      </c>
      <c r="M53">
        <v>0</v>
      </c>
      <c r="N53">
        <v>0</v>
      </c>
      <c r="O53">
        <v>0</v>
      </c>
      <c r="P53">
        <f t="shared" si="0"/>
        <v>10.68</v>
      </c>
      <c r="Q53">
        <f t="shared" si="1"/>
        <v>0.49</v>
      </c>
      <c r="R53">
        <f t="shared" si="2"/>
        <v>0.51</v>
      </c>
    </row>
    <row r="54" spans="1:18" x14ac:dyDescent="0.25">
      <c r="A54" s="21">
        <v>881</v>
      </c>
      <c r="B54" t="s">
        <v>103</v>
      </c>
      <c r="C54" t="s">
        <v>127</v>
      </c>
      <c r="D54">
        <v>3.84</v>
      </c>
      <c r="E54">
        <v>0.53</v>
      </c>
      <c r="F54">
        <v>0.47</v>
      </c>
      <c r="G54">
        <v>10.29</v>
      </c>
      <c r="H54">
        <v>0.5</v>
      </c>
      <c r="I54">
        <v>0.5</v>
      </c>
      <c r="J54">
        <v>8.75</v>
      </c>
      <c r="K54">
        <v>0.49</v>
      </c>
      <c r="L54">
        <v>0.51</v>
      </c>
      <c r="M54">
        <v>6.24</v>
      </c>
      <c r="N54">
        <v>0.5</v>
      </c>
      <c r="O54">
        <v>0.5</v>
      </c>
      <c r="P54">
        <f t="shared" si="0"/>
        <v>8.75</v>
      </c>
      <c r="Q54">
        <f t="shared" si="1"/>
        <v>0.49</v>
      </c>
      <c r="R54">
        <f t="shared" si="2"/>
        <v>0.51</v>
      </c>
    </row>
    <row r="55" spans="1:18" x14ac:dyDescent="0.25">
      <c r="A55" s="21">
        <v>890</v>
      </c>
      <c r="B55" t="s">
        <v>104</v>
      </c>
      <c r="C55" t="s">
        <v>127</v>
      </c>
      <c r="D55">
        <v>0.26</v>
      </c>
      <c r="E55">
        <v>0.71</v>
      </c>
      <c r="F55">
        <v>0.28999999999999998</v>
      </c>
      <c r="G55">
        <v>0.52</v>
      </c>
      <c r="H55">
        <v>0.47</v>
      </c>
      <c r="I55">
        <v>0.53</v>
      </c>
      <c r="J55">
        <v>1.1000000000000001</v>
      </c>
      <c r="K55">
        <v>0.54</v>
      </c>
      <c r="L55">
        <v>0.46</v>
      </c>
      <c r="M55">
        <v>1.29</v>
      </c>
      <c r="N55">
        <v>0.5</v>
      </c>
      <c r="O55">
        <v>0.5</v>
      </c>
      <c r="P55">
        <f t="shared" si="0"/>
        <v>1.29</v>
      </c>
      <c r="Q55">
        <f t="shared" si="1"/>
        <v>0.5</v>
      </c>
      <c r="R55">
        <f t="shared" si="2"/>
        <v>0.5</v>
      </c>
    </row>
    <row r="56" spans="1:18" x14ac:dyDescent="0.25">
      <c r="A56" s="21">
        <v>899</v>
      </c>
      <c r="B56" t="s">
        <v>105</v>
      </c>
      <c r="C56" t="s">
        <v>127</v>
      </c>
      <c r="D56">
        <v>4.55</v>
      </c>
      <c r="E56">
        <v>0.51</v>
      </c>
      <c r="F56">
        <v>0.49</v>
      </c>
      <c r="G56">
        <v>16.37</v>
      </c>
      <c r="H56">
        <v>0.5</v>
      </c>
      <c r="I56">
        <v>0.5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f t="shared" si="0"/>
        <v>0</v>
      </c>
      <c r="Q56">
        <f t="shared" si="1"/>
        <v>0</v>
      </c>
      <c r="R56">
        <f t="shared" si="2"/>
        <v>0</v>
      </c>
    </row>
    <row r="57" spans="1:18" x14ac:dyDescent="0.25">
      <c r="A57" s="21">
        <v>911</v>
      </c>
      <c r="B57" t="s">
        <v>106</v>
      </c>
      <c r="C57" t="s">
        <v>127</v>
      </c>
      <c r="D57">
        <v>22.54</v>
      </c>
      <c r="E57">
        <v>0.52</v>
      </c>
      <c r="F57">
        <v>0.48</v>
      </c>
      <c r="G57">
        <v>26.4</v>
      </c>
      <c r="H57">
        <v>0.51</v>
      </c>
      <c r="I57">
        <v>0.49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f t="shared" si="0"/>
        <v>0</v>
      </c>
      <c r="Q57">
        <f t="shared" si="1"/>
        <v>0</v>
      </c>
      <c r="R57">
        <f t="shared" si="2"/>
        <v>0</v>
      </c>
    </row>
    <row r="58" spans="1:18" x14ac:dyDescent="0.25">
      <c r="A58" s="21">
        <v>912</v>
      </c>
      <c r="B58" t="s">
        <v>107</v>
      </c>
      <c r="C58" t="s">
        <v>127</v>
      </c>
      <c r="D58">
        <v>9.5</v>
      </c>
      <c r="E58">
        <v>0.57999999999999996</v>
      </c>
      <c r="F58">
        <v>0.42</v>
      </c>
      <c r="G58">
        <v>20.45</v>
      </c>
      <c r="H58">
        <v>0.5</v>
      </c>
      <c r="I58">
        <v>0.5</v>
      </c>
      <c r="J58">
        <v>26.35</v>
      </c>
      <c r="K58">
        <v>0.51</v>
      </c>
      <c r="L58">
        <v>0.49</v>
      </c>
      <c r="M58">
        <v>4.79</v>
      </c>
      <c r="N58">
        <v>0.5</v>
      </c>
      <c r="O58">
        <v>0.5</v>
      </c>
      <c r="P58">
        <f t="shared" si="0"/>
        <v>26.35</v>
      </c>
      <c r="Q58">
        <f t="shared" si="1"/>
        <v>0.51</v>
      </c>
      <c r="R58">
        <f t="shared" si="2"/>
        <v>0.49</v>
      </c>
    </row>
    <row r="59" spans="1:18" x14ac:dyDescent="0.25">
      <c r="A59" s="21">
        <v>918</v>
      </c>
      <c r="B59" t="s">
        <v>108</v>
      </c>
      <c r="C59" t="s">
        <v>127</v>
      </c>
      <c r="D59">
        <v>1.21</v>
      </c>
      <c r="E59">
        <v>0.5</v>
      </c>
      <c r="F59">
        <v>0.5</v>
      </c>
      <c r="G59">
        <v>1.45</v>
      </c>
      <c r="H59">
        <v>0.17</v>
      </c>
      <c r="I59">
        <v>0.83</v>
      </c>
      <c r="J59">
        <v>5.08</v>
      </c>
      <c r="K59">
        <v>0.36</v>
      </c>
      <c r="L59">
        <v>0.64</v>
      </c>
      <c r="M59">
        <v>0</v>
      </c>
      <c r="N59">
        <v>0</v>
      </c>
      <c r="O59">
        <v>0</v>
      </c>
      <c r="P59">
        <f t="shared" si="0"/>
        <v>5.08</v>
      </c>
      <c r="Q59">
        <f t="shared" si="1"/>
        <v>0.36</v>
      </c>
      <c r="R59">
        <f t="shared" si="2"/>
        <v>0.64</v>
      </c>
    </row>
    <row r="60" spans="1:18" x14ac:dyDescent="0.25">
      <c r="A60" s="21">
        <v>925</v>
      </c>
      <c r="B60" t="s">
        <v>109</v>
      </c>
      <c r="C60" t="s">
        <v>127</v>
      </c>
      <c r="D60">
        <v>0</v>
      </c>
      <c r="E60">
        <v>0</v>
      </c>
      <c r="F60">
        <v>0</v>
      </c>
      <c r="G60">
        <v>11.36</v>
      </c>
      <c r="H60">
        <v>0.66</v>
      </c>
      <c r="I60">
        <v>0.34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f t="shared" si="0"/>
        <v>0</v>
      </c>
      <c r="Q60">
        <f t="shared" si="1"/>
        <v>0</v>
      </c>
      <c r="R60">
        <f t="shared" si="2"/>
        <v>0</v>
      </c>
    </row>
    <row r="61" spans="1:18" x14ac:dyDescent="0.25">
      <c r="A61" s="21">
        <v>930</v>
      </c>
      <c r="B61" t="s">
        <v>110</v>
      </c>
      <c r="C61" t="s">
        <v>127</v>
      </c>
      <c r="D61">
        <v>2.0699999999999998</v>
      </c>
      <c r="E61">
        <v>0.67</v>
      </c>
      <c r="F61">
        <v>0.33</v>
      </c>
      <c r="G61">
        <v>14.13</v>
      </c>
      <c r="H61">
        <v>0.55000000000000004</v>
      </c>
      <c r="I61">
        <v>0.45</v>
      </c>
      <c r="J61">
        <v>34.020000000000003</v>
      </c>
      <c r="K61">
        <v>0.55000000000000004</v>
      </c>
      <c r="L61">
        <v>0.45</v>
      </c>
      <c r="M61">
        <v>0</v>
      </c>
      <c r="N61">
        <v>0</v>
      </c>
      <c r="O61">
        <v>0</v>
      </c>
      <c r="P61">
        <f t="shared" si="0"/>
        <v>34.020000000000003</v>
      </c>
      <c r="Q61">
        <f t="shared" si="1"/>
        <v>0.55000000000000004</v>
      </c>
      <c r="R61">
        <f t="shared" si="2"/>
        <v>0.45</v>
      </c>
    </row>
    <row r="62" spans="1:18" x14ac:dyDescent="0.25">
      <c r="A62" s="21">
        <v>931</v>
      </c>
      <c r="B62" t="s">
        <v>111</v>
      </c>
      <c r="C62" t="s">
        <v>127</v>
      </c>
      <c r="D62">
        <v>0.73</v>
      </c>
      <c r="E62">
        <v>0.8</v>
      </c>
      <c r="F62">
        <v>0.2</v>
      </c>
      <c r="G62">
        <v>7.8</v>
      </c>
      <c r="H62">
        <v>0.67</v>
      </c>
      <c r="I62">
        <v>0.33</v>
      </c>
      <c r="J62">
        <v>10.68</v>
      </c>
      <c r="K62">
        <v>0.59</v>
      </c>
      <c r="L62">
        <v>0.41</v>
      </c>
      <c r="M62">
        <v>7.8</v>
      </c>
      <c r="N62">
        <v>0.63</v>
      </c>
      <c r="O62">
        <v>0.37</v>
      </c>
      <c r="P62">
        <f t="shared" si="0"/>
        <v>10.68</v>
      </c>
      <c r="Q62">
        <f t="shared" si="1"/>
        <v>0.59</v>
      </c>
      <c r="R62">
        <f t="shared" si="2"/>
        <v>0.41</v>
      </c>
    </row>
    <row r="63" spans="1:18" x14ac:dyDescent="0.25">
      <c r="A63" s="21">
        <v>932</v>
      </c>
      <c r="B63" t="s">
        <v>112</v>
      </c>
      <c r="C63" t="s">
        <v>127</v>
      </c>
      <c r="D63">
        <v>9.94</v>
      </c>
      <c r="E63">
        <v>0.55000000000000004</v>
      </c>
      <c r="F63">
        <v>0.45</v>
      </c>
      <c r="G63">
        <v>9.77</v>
      </c>
      <c r="H63">
        <v>0.62</v>
      </c>
      <c r="I63">
        <v>0.38</v>
      </c>
      <c r="J63">
        <v>11.19</v>
      </c>
      <c r="K63">
        <v>0.51</v>
      </c>
      <c r="L63">
        <v>0.49</v>
      </c>
      <c r="M63">
        <v>25.83</v>
      </c>
      <c r="N63">
        <v>0.55000000000000004</v>
      </c>
      <c r="O63">
        <v>0.45</v>
      </c>
      <c r="P63">
        <f t="shared" si="0"/>
        <v>25.83</v>
      </c>
      <c r="Q63">
        <f t="shared" si="1"/>
        <v>0.55000000000000004</v>
      </c>
      <c r="R63">
        <f t="shared" si="2"/>
        <v>0.45</v>
      </c>
    </row>
    <row r="64" spans="1:18" x14ac:dyDescent="0.25">
      <c r="A64" s="21">
        <v>933</v>
      </c>
      <c r="B64" t="s">
        <v>113</v>
      </c>
      <c r="C64" t="s">
        <v>127</v>
      </c>
      <c r="D64">
        <v>25.1</v>
      </c>
      <c r="E64">
        <v>0.6</v>
      </c>
      <c r="F64">
        <v>0.4</v>
      </c>
      <c r="G64">
        <v>28.34</v>
      </c>
      <c r="H64">
        <v>0.5</v>
      </c>
      <c r="I64">
        <v>0.5</v>
      </c>
      <c r="J64">
        <v>54.6</v>
      </c>
      <c r="K64">
        <v>0.49</v>
      </c>
      <c r="L64">
        <v>0.51</v>
      </c>
      <c r="M64">
        <v>0</v>
      </c>
      <c r="N64">
        <v>0</v>
      </c>
      <c r="O64">
        <v>0</v>
      </c>
      <c r="P64">
        <f t="shared" si="0"/>
        <v>54.6</v>
      </c>
      <c r="Q64">
        <f t="shared" si="1"/>
        <v>0.49</v>
      </c>
      <c r="R64">
        <f t="shared" si="2"/>
        <v>0.51</v>
      </c>
    </row>
    <row r="65" spans="1:18" x14ac:dyDescent="0.25">
      <c r="A65" s="21">
        <v>934</v>
      </c>
      <c r="B65" t="s">
        <v>114</v>
      </c>
      <c r="C65" t="s">
        <v>127</v>
      </c>
      <c r="D65">
        <v>40.19</v>
      </c>
      <c r="E65">
        <v>0.51</v>
      </c>
      <c r="F65">
        <v>0.49</v>
      </c>
      <c r="G65">
        <v>32.67</v>
      </c>
      <c r="H65">
        <v>0.52</v>
      </c>
      <c r="I65">
        <v>0.48</v>
      </c>
      <c r="J65">
        <v>54.86</v>
      </c>
      <c r="K65">
        <v>0.51</v>
      </c>
      <c r="L65">
        <v>0.49</v>
      </c>
      <c r="M65">
        <v>55.15</v>
      </c>
      <c r="N65">
        <v>0.48</v>
      </c>
      <c r="O65">
        <v>0.52</v>
      </c>
      <c r="P65">
        <f t="shared" si="0"/>
        <v>55.15</v>
      </c>
      <c r="Q65">
        <f t="shared" si="1"/>
        <v>0.48</v>
      </c>
      <c r="R65">
        <f t="shared" si="2"/>
        <v>0.52</v>
      </c>
    </row>
    <row r="66" spans="1:18" x14ac:dyDescent="0.25">
      <c r="A66" s="21">
        <v>936</v>
      </c>
      <c r="B66" t="s">
        <v>115</v>
      </c>
      <c r="C66" t="s">
        <v>127</v>
      </c>
      <c r="D66">
        <v>101.14</v>
      </c>
      <c r="E66">
        <v>0.51</v>
      </c>
      <c r="F66">
        <v>0.49</v>
      </c>
      <c r="G66">
        <v>36.31</v>
      </c>
      <c r="H66">
        <v>0.5</v>
      </c>
      <c r="I66">
        <v>0.5</v>
      </c>
      <c r="J66">
        <v>59.01</v>
      </c>
      <c r="K66">
        <v>0.49</v>
      </c>
      <c r="L66">
        <v>0.51</v>
      </c>
      <c r="M66">
        <v>0</v>
      </c>
      <c r="N66">
        <v>0</v>
      </c>
      <c r="O66">
        <v>0</v>
      </c>
      <c r="P66">
        <f t="shared" si="0"/>
        <v>59.01</v>
      </c>
      <c r="Q66">
        <f t="shared" si="1"/>
        <v>0.49</v>
      </c>
      <c r="R66">
        <f t="shared" si="2"/>
        <v>0.51</v>
      </c>
    </row>
    <row r="67" spans="1:18" x14ac:dyDescent="0.25">
      <c r="A67" s="21">
        <v>937</v>
      </c>
      <c r="B67" t="s">
        <v>116</v>
      </c>
      <c r="C67" t="s">
        <v>127</v>
      </c>
      <c r="D67">
        <v>88.99</v>
      </c>
      <c r="E67">
        <v>0.51</v>
      </c>
      <c r="F67">
        <v>0.49</v>
      </c>
      <c r="G67">
        <v>43.38</v>
      </c>
      <c r="H67">
        <v>0.5</v>
      </c>
      <c r="I67">
        <v>0.5</v>
      </c>
      <c r="J67">
        <v>87.7</v>
      </c>
      <c r="K67">
        <v>0.5</v>
      </c>
      <c r="L67">
        <v>0.5</v>
      </c>
      <c r="M67">
        <v>0</v>
      </c>
      <c r="N67">
        <v>0</v>
      </c>
      <c r="O67">
        <v>0</v>
      </c>
      <c r="P67">
        <f t="shared" ref="P67:P74" si="3">MAX(J67,M67)</f>
        <v>87.7</v>
      </c>
      <c r="Q67">
        <f t="shared" ref="Q67:Q74" si="4">IF(P67=J67,K67,N67)</f>
        <v>0.5</v>
      </c>
      <c r="R67">
        <f t="shared" ref="R67:R74" si="5">IF(P67=J67,L67,O67)</f>
        <v>0.5</v>
      </c>
    </row>
    <row r="68" spans="1:18" x14ac:dyDescent="0.25">
      <c r="A68" s="21">
        <v>941</v>
      </c>
      <c r="B68" t="s">
        <v>117</v>
      </c>
      <c r="C68" t="s">
        <v>118</v>
      </c>
      <c r="D68">
        <v>3</v>
      </c>
      <c r="E68">
        <v>0.67</v>
      </c>
      <c r="F68">
        <v>0.33</v>
      </c>
      <c r="G68">
        <v>4.8499999999999996</v>
      </c>
      <c r="H68">
        <v>0.56000000000000005</v>
      </c>
      <c r="I68">
        <v>0.44</v>
      </c>
      <c r="J68">
        <v>4.5</v>
      </c>
      <c r="K68">
        <v>0.47</v>
      </c>
      <c r="L68">
        <v>0.53</v>
      </c>
      <c r="M68">
        <v>4.5</v>
      </c>
      <c r="N68">
        <v>0.56000000000000005</v>
      </c>
      <c r="O68">
        <v>0.44</v>
      </c>
      <c r="P68">
        <f t="shared" si="3"/>
        <v>4.5</v>
      </c>
      <c r="Q68">
        <f t="shared" si="4"/>
        <v>0.47</v>
      </c>
      <c r="R68">
        <f t="shared" si="5"/>
        <v>0.53</v>
      </c>
    </row>
    <row r="69" spans="1:18" x14ac:dyDescent="0.25">
      <c r="A69" s="21">
        <v>942</v>
      </c>
      <c r="B69" t="s">
        <v>119</v>
      </c>
      <c r="C69" t="s">
        <v>127</v>
      </c>
      <c r="D69">
        <v>2.25</v>
      </c>
      <c r="E69">
        <v>0.66</v>
      </c>
      <c r="F69">
        <v>0.34</v>
      </c>
      <c r="G69">
        <v>3.11</v>
      </c>
      <c r="H69">
        <v>0.48</v>
      </c>
      <c r="I69">
        <v>0.52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f t="shared" si="3"/>
        <v>0</v>
      </c>
      <c r="Q69">
        <f t="shared" si="4"/>
        <v>0</v>
      </c>
      <c r="R69">
        <f t="shared" si="5"/>
        <v>0</v>
      </c>
    </row>
    <row r="70" spans="1:18" x14ac:dyDescent="0.25">
      <c r="A70" s="21">
        <v>943</v>
      </c>
      <c r="B70" t="s">
        <v>120</v>
      </c>
      <c r="C70" t="s">
        <v>127</v>
      </c>
      <c r="D70">
        <v>1.96</v>
      </c>
      <c r="E70">
        <v>0.73</v>
      </c>
      <c r="F70">
        <v>0.27</v>
      </c>
      <c r="G70">
        <v>2.2599999999999998</v>
      </c>
      <c r="H70">
        <v>0.4</v>
      </c>
      <c r="I70">
        <v>0.6</v>
      </c>
      <c r="J70">
        <v>6.62</v>
      </c>
      <c r="K70">
        <v>0.46</v>
      </c>
      <c r="L70">
        <v>0.54</v>
      </c>
      <c r="M70">
        <v>0</v>
      </c>
      <c r="N70">
        <v>0</v>
      </c>
      <c r="O70">
        <v>0</v>
      </c>
      <c r="P70">
        <f t="shared" si="3"/>
        <v>6.62</v>
      </c>
      <c r="Q70">
        <f t="shared" si="4"/>
        <v>0.46</v>
      </c>
      <c r="R70">
        <f t="shared" si="5"/>
        <v>0.54</v>
      </c>
    </row>
    <row r="71" spans="1:18" x14ac:dyDescent="0.25">
      <c r="A71" s="21">
        <v>944</v>
      </c>
      <c r="B71" t="s">
        <v>121</v>
      </c>
      <c r="C71" t="s">
        <v>122</v>
      </c>
      <c r="D71">
        <v>10.28</v>
      </c>
      <c r="E71">
        <v>0.5</v>
      </c>
      <c r="F71">
        <v>0.5</v>
      </c>
      <c r="G71">
        <v>14.03</v>
      </c>
      <c r="H71">
        <v>0.5</v>
      </c>
      <c r="I71">
        <v>0.5</v>
      </c>
      <c r="J71">
        <v>12.77</v>
      </c>
      <c r="K71">
        <v>0.5</v>
      </c>
      <c r="L71">
        <v>0.5</v>
      </c>
      <c r="M71">
        <v>0</v>
      </c>
      <c r="N71">
        <v>0</v>
      </c>
      <c r="O71">
        <v>0</v>
      </c>
      <c r="P71">
        <f t="shared" si="3"/>
        <v>12.77</v>
      </c>
      <c r="Q71">
        <f t="shared" si="4"/>
        <v>0.5</v>
      </c>
      <c r="R71">
        <f t="shared" si="5"/>
        <v>0.5</v>
      </c>
    </row>
    <row r="72" spans="1:18" x14ac:dyDescent="0.25">
      <c r="A72" s="21">
        <v>945</v>
      </c>
      <c r="B72" t="s">
        <v>123</v>
      </c>
      <c r="C72" t="s">
        <v>122</v>
      </c>
      <c r="D72">
        <v>12.47</v>
      </c>
      <c r="E72">
        <v>0.51</v>
      </c>
      <c r="F72">
        <v>0.49</v>
      </c>
      <c r="G72">
        <v>13.99</v>
      </c>
      <c r="H72">
        <v>0.51</v>
      </c>
      <c r="I72">
        <v>0.49</v>
      </c>
      <c r="J72">
        <v>19.28</v>
      </c>
      <c r="K72">
        <v>0.5</v>
      </c>
      <c r="L72">
        <v>0.5</v>
      </c>
      <c r="M72">
        <v>0</v>
      </c>
      <c r="N72">
        <v>0</v>
      </c>
      <c r="O72">
        <v>0</v>
      </c>
      <c r="P72">
        <f t="shared" si="3"/>
        <v>19.28</v>
      </c>
      <c r="Q72">
        <f t="shared" si="4"/>
        <v>0.5</v>
      </c>
      <c r="R72">
        <f t="shared" si="5"/>
        <v>0.5</v>
      </c>
    </row>
    <row r="73" spans="1:18" x14ac:dyDescent="0.25">
      <c r="A73" s="21">
        <v>947</v>
      </c>
      <c r="B73" t="s">
        <v>124</v>
      </c>
      <c r="C73" t="s">
        <v>125</v>
      </c>
      <c r="D73">
        <v>8</v>
      </c>
      <c r="E73">
        <v>0.5</v>
      </c>
      <c r="F73">
        <v>0.5</v>
      </c>
      <c r="G73">
        <v>5.54</v>
      </c>
      <c r="H73">
        <v>0.51</v>
      </c>
      <c r="I73">
        <v>0.49</v>
      </c>
      <c r="J73">
        <v>15.25</v>
      </c>
      <c r="K73">
        <v>0.5</v>
      </c>
      <c r="L73">
        <v>0.5</v>
      </c>
      <c r="M73">
        <v>0</v>
      </c>
      <c r="N73">
        <v>0</v>
      </c>
      <c r="O73">
        <v>0</v>
      </c>
      <c r="P73">
        <f t="shared" si="3"/>
        <v>15.25</v>
      </c>
      <c r="Q73">
        <f t="shared" si="4"/>
        <v>0.5</v>
      </c>
      <c r="R73">
        <f t="shared" si="5"/>
        <v>0.5</v>
      </c>
    </row>
    <row r="74" spans="1:18" x14ac:dyDescent="0.25">
      <c r="A74" s="21">
        <v>949</v>
      </c>
      <c r="B74" t="s">
        <v>126</v>
      </c>
      <c r="C74" t="s">
        <v>125</v>
      </c>
      <c r="D74">
        <v>8.6</v>
      </c>
      <c r="E74">
        <v>0.63</v>
      </c>
      <c r="F74">
        <v>0.37</v>
      </c>
      <c r="G74">
        <v>13.6</v>
      </c>
      <c r="H74">
        <v>0.49</v>
      </c>
      <c r="I74">
        <v>0.51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f t="shared" si="3"/>
        <v>0</v>
      </c>
      <c r="Q74">
        <f t="shared" si="4"/>
        <v>0</v>
      </c>
      <c r="R74">
        <f t="shared" si="5"/>
        <v>0</v>
      </c>
    </row>
  </sheetData>
  <sheetProtection algorithmName="SHA-512" hashValue="MQ7k/enPp3CCA1TZ47ot2taNiYZqUXEayLkjfiGwYeS69w1uvQgUkIANQXh/KsGV44jtFwgp6PHyiwyqujhvCQ==" saltValue="Yzv7qjlH3uL4tyJj5tXag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Eckert</dc:creator>
  <cp:lastModifiedBy>Melissa Eckert</cp:lastModifiedBy>
  <cp:lastPrinted>2023-11-27T21:53:34Z</cp:lastPrinted>
  <dcterms:created xsi:type="dcterms:W3CDTF">2023-09-28T15:08:39Z</dcterms:created>
  <dcterms:modified xsi:type="dcterms:W3CDTF">2023-11-27T21:58:36Z</dcterms:modified>
</cp:coreProperties>
</file>